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<sst xmlns="http://schemas.openxmlformats.org/spreadsheetml/2006/main" count="1321" uniqueCount="275">
  <si>
    <t xml:space="preserve"> Plan studiów na kierunku: Teologia</t>
  </si>
  <si>
    <t>Specjalność: formacja kapłańska</t>
  </si>
  <si>
    <t>Profil kształcenia: ogólnoakademicki</t>
  </si>
  <si>
    <t>Forma studiów: stacjonarne</t>
  </si>
  <si>
    <t>Forma kształcenia: jednolite studia magisterskie</t>
  </si>
  <si>
    <t>Uzyskane kwalifikacje: tytuł zawodowy magistra</t>
  </si>
  <si>
    <t>Obszar kształcenia: w zakresie nauk humanistycznych i nauk społecznych</t>
  </si>
  <si>
    <t xml:space="preserve">Rok studiów: I 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</si>
  <si>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</si>
  <si>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</si>
  <si>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</si>
  <si>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</si>
  <si>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</si>
  <si>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</si>
  <si>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</si>
  <si>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</si>
  <si>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</si>
  <si>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</si>
  <si>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</si>
  <si>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</si>
  <si>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</si>
  <si>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</si>
  <si>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</si>
  <si>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</si>
  <si>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</si>
  <si>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</si>
  <si>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</si>
  <si>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</si>
  <si>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</si>
  <si>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</si>
  <si>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nauczyciela</t>
  </si>
  <si>
    <t>studenta</t>
  </si>
  <si>
    <t>za zajęcia</t>
  </si>
  <si>
    <t>lub</t>
  </si>
  <si>
    <t>akademckiego</t>
  </si>
  <si>
    <t>praktyczne</t>
  </si>
  <si>
    <t>fakultatywny</t>
  </si>
  <si>
    <t>Grupa treści</t>
  </si>
  <si>
    <t>I</t>
  </si>
  <si>
    <t>Wymagania ogólne</t>
  </si>
  <si>
    <t>1.</t>
  </si>
  <si>
    <t>Język obcy</t>
  </si>
  <si>
    <t>o</t>
  </si>
  <si>
    <t>2.</t>
  </si>
  <si>
    <t>3.</t>
  </si>
  <si>
    <t>Technologie informacyjne</t>
  </si>
  <si>
    <t>4.</t>
  </si>
  <si>
    <t>Przedmioty kształcenia ogólnego</t>
  </si>
  <si>
    <t>f</t>
  </si>
  <si>
    <t>Liczba pkt ECTS/ godz.dyd.   (ogółem)</t>
  </si>
  <si>
    <t>x</t>
  </si>
  <si>
    <t>Liczba pkt ECTS/ godz.dyd. (zajęcia praktyczne)</t>
  </si>
  <si>
    <t>Liczba pkt ECTS/ godz.dyd.  (przedmy fakultatywne)</t>
  </si>
  <si>
    <t>II</t>
  </si>
  <si>
    <t>Podstawowych</t>
  </si>
  <si>
    <t>Logika</t>
  </si>
  <si>
    <t>Teoria poznania</t>
  </si>
  <si>
    <t>III</t>
  </si>
  <si>
    <t>Kierunkowych</t>
  </si>
  <si>
    <t xml:space="preserve">3. </t>
  </si>
  <si>
    <t>Patrologia</t>
  </si>
  <si>
    <t>IV</t>
  </si>
  <si>
    <t>Specjalnościowych</t>
  </si>
  <si>
    <t>V</t>
  </si>
  <si>
    <t>Specjalizacyjnych: przygotowanie do wykonywania zawodu nauczyciela</t>
  </si>
  <si>
    <t>VI</t>
  </si>
  <si>
    <t xml:space="preserve">Inne wymagania </t>
  </si>
  <si>
    <t>VII Praktyka</t>
  </si>
  <si>
    <t>Liczba pkt ECTS/ godz.dyd.  w semestrze</t>
  </si>
  <si>
    <t>Liczba pkt ECTS/ godz.dyd.  na I roku studiów</t>
  </si>
  <si>
    <t>* inne np. godziny konsultacji (bezpośrednie, e-mailowe, etc.)  - godziny nie są wliczone do pensum</t>
  </si>
  <si>
    <t xml:space="preserve">Rok studiów: II </t>
  </si>
  <si>
    <t>Wychowanie fizyczne</t>
  </si>
  <si>
    <t>Filozofia Boga</t>
  </si>
  <si>
    <t>Metodologia ogólna nauk</t>
  </si>
  <si>
    <t>Wprowadzenie do Pisma Św.</t>
  </si>
  <si>
    <t>Filozofia przyrody</t>
  </si>
  <si>
    <t>Język grecki</t>
  </si>
  <si>
    <t>Pedagogika szkolna</t>
  </si>
  <si>
    <t>Komunikacja interpersonalna</t>
  </si>
  <si>
    <t>Emisja głosu</t>
  </si>
  <si>
    <t>Ochrona  własności intelektualnej</t>
  </si>
  <si>
    <t>Etykieta</t>
  </si>
  <si>
    <t>Praktyka 0</t>
  </si>
  <si>
    <t>Liczba pkt ECTS/ godz.dyd.  na II roku studiów</t>
  </si>
  <si>
    <t>Rok studiów: III</t>
  </si>
  <si>
    <t>Katechetyka</t>
  </si>
  <si>
    <t>Technol. informacyjna w pracy pedagogicznej</t>
  </si>
  <si>
    <t>Dydaktyka religii I</t>
  </si>
  <si>
    <t>Praktyka R-I</t>
  </si>
  <si>
    <t>Liczba pkt ECTS/ godz.dyd.  Na III roku studiów</t>
  </si>
  <si>
    <t>Rok studiów: IV</t>
  </si>
  <si>
    <t>Dydaktyka religii II</t>
  </si>
  <si>
    <t>Dydaktyka religii III</t>
  </si>
  <si>
    <t>Liczba pkt ECTS/ godz.dyd.  Na IV roku studiów</t>
  </si>
  <si>
    <t>Rok studiów: V</t>
  </si>
  <si>
    <t>Ekumenizm</t>
  </si>
  <si>
    <t>Historia sztuki i konserwacji zabyków</t>
  </si>
  <si>
    <t>Dydaktyka religii IV</t>
  </si>
  <si>
    <t>Liczba pkt ECTS/ godz.dyd.  na V roku studiów</t>
  </si>
  <si>
    <t>Rok studiów: VI</t>
  </si>
  <si>
    <t>Teologia biblijna</t>
  </si>
  <si>
    <t>Wykład monograficzny</t>
  </si>
  <si>
    <t>Liczba pkt ECTS/ godz.dyd.  na VI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</si>
  <si>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</si>
  <si>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</si>
  <si>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</si>
  <si>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</si>
  <si>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</si>
  <si>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</si>
  <si>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</si>
  <si>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</si>
  <si>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Specjalizacyjnych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</si>
  <si>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</si>
  <si>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</si>
  <si>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</si>
  <si>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</si>
  <si>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</si>
  <si>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</si>
  <si>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</si>
  <si>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</si>
  <si>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</si>
  <si>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</si>
  <si>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</si>
  <si>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</si>
  <si>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</si>
  <si>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nauki humanistyczne</t>
  </si>
  <si>
    <t>udziału nauczyciela akademickiego*</t>
  </si>
  <si>
    <t>nauki społeczne</t>
  </si>
  <si>
    <t>z zakresu nauk podstawowych</t>
  </si>
  <si>
    <t>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</si>
  <si>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</si>
  <si>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</si>
  <si>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</si>
  <si>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</si>
  <si>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</si>
  <si>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</si>
  <si>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</si>
  <si>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</si>
  <si>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</si>
  <si>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Praktyka  R-II</t>
  </si>
  <si>
    <t>Praktyka  R-III</t>
  </si>
  <si>
    <t>Praktyka  R-IV</t>
  </si>
  <si>
    <t>Ergonomia</t>
  </si>
  <si>
    <t>Liczba pkt ECTS/ godz.dyd.  (przedm. fakul.)</t>
  </si>
  <si>
    <t>Samodzielna praca studenta</t>
  </si>
  <si>
    <t>Załącznik TL/4</t>
  </si>
  <si>
    <t>5.</t>
  </si>
  <si>
    <t>6.</t>
  </si>
  <si>
    <t>7.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</si>
  <si>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</si>
  <si>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</si>
  <si>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</si>
  <si>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</si>
  <si>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</si>
  <si>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</si>
  <si>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</si>
  <si>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8.</t>
  </si>
  <si>
    <t>9.</t>
  </si>
  <si>
    <t>10.</t>
  </si>
  <si>
    <t>11.</t>
  </si>
  <si>
    <t>12.</t>
  </si>
  <si>
    <t>Liczba pkt ECTS/ godz.dyd.  (przedm. Fakul.)</t>
  </si>
  <si>
    <t>13.</t>
  </si>
  <si>
    <t xml:space="preserve">1. </t>
  </si>
  <si>
    <t>Praktyka duszpasterska</t>
  </si>
  <si>
    <t>Z</t>
  </si>
  <si>
    <t>E</t>
  </si>
  <si>
    <t xml:space="preserve">VI </t>
  </si>
  <si>
    <t>Praktyka</t>
  </si>
  <si>
    <t>Historia filozofii 1</t>
  </si>
  <si>
    <t>Historia filozofii 2</t>
  </si>
  <si>
    <t>Historia Kościoła 1</t>
  </si>
  <si>
    <t>Historia Kościoła 2</t>
  </si>
  <si>
    <t>Język łaciński 1</t>
  </si>
  <si>
    <t>Język łaciński 2</t>
  </si>
  <si>
    <t>Muzyka kościelna 1</t>
  </si>
  <si>
    <t>Muzyka kościelna 2</t>
  </si>
  <si>
    <t>Szkolenie w zakresie bezpieczeństwa i higieny pracy</t>
  </si>
  <si>
    <t>Historia filozofii 3</t>
  </si>
  <si>
    <t>Historia filozofii 4</t>
  </si>
  <si>
    <t>Język łaciński 3</t>
  </si>
  <si>
    <t>Język łaciński 4</t>
  </si>
  <si>
    <t>Muzyka kościelna 3</t>
  </si>
  <si>
    <t>Muzyka kościelna 4</t>
  </si>
  <si>
    <t>Nowy Testament 1</t>
  </si>
  <si>
    <t>Nowy Testament 2</t>
  </si>
  <si>
    <t>Nowy Testament 3</t>
  </si>
  <si>
    <t>Stary Testament 1</t>
  </si>
  <si>
    <t>Stary Testament 2</t>
  </si>
  <si>
    <t>Stary Testament 3</t>
  </si>
  <si>
    <t>Teologia dogmatyczna 2</t>
  </si>
  <si>
    <t>Teologia fundamentalna 1</t>
  </si>
  <si>
    <t>Teologia moralna 1</t>
  </si>
  <si>
    <t>Teologia moralna 2</t>
  </si>
  <si>
    <t>Język łaciński 5</t>
  </si>
  <si>
    <t>Język łaciński 6</t>
  </si>
  <si>
    <t>Prawo kanoniczne 1</t>
  </si>
  <si>
    <t>Muzyka kościelna 5</t>
  </si>
  <si>
    <t>Nowy Testament 4</t>
  </si>
  <si>
    <t>Stary Testament 4</t>
  </si>
  <si>
    <t>Teologia dogmatyczna 3</t>
  </si>
  <si>
    <t>Teologia dogmatyczna 4</t>
  </si>
  <si>
    <t>Teologia dogmatyczna 5</t>
  </si>
  <si>
    <t>Teologia moralna 4</t>
  </si>
  <si>
    <t>Teologia moralna 5</t>
  </si>
  <si>
    <t>Prawo kanoniczne 3</t>
  </si>
  <si>
    <t>Prawo kanoniczne 4</t>
  </si>
  <si>
    <t>Seminarium naukowe 1</t>
  </si>
  <si>
    <t>Seminarium naukowe 2</t>
  </si>
  <si>
    <t>Muzyka kościelna 7</t>
  </si>
  <si>
    <t>Muzyka kościelna 8</t>
  </si>
  <si>
    <t>Teologia dogmatyczna 6</t>
  </si>
  <si>
    <t>Teologia moralna 6</t>
  </si>
  <si>
    <t>Prawo kanoniczne 5</t>
  </si>
  <si>
    <t>Prawo kanoniczne 6</t>
  </si>
  <si>
    <t>Seminarium naukowe 3</t>
  </si>
  <si>
    <t>Seminarium naukowe 4</t>
  </si>
  <si>
    <t>Muzyka kościelna 10</t>
  </si>
  <si>
    <t>Prawo kanoniczne 7</t>
  </si>
  <si>
    <t>Teologia pastoralna 3</t>
  </si>
  <si>
    <t>Muzyka kościelna 11</t>
  </si>
  <si>
    <t>Muzyka kościelna 12</t>
  </si>
  <si>
    <t>Historia Kościoła 4</t>
  </si>
  <si>
    <t xml:space="preserve">Religiologia </t>
  </si>
  <si>
    <t xml:space="preserve">Psychologia wychowania i kształcenia </t>
  </si>
  <si>
    <t>Teologia moralna 3</t>
  </si>
  <si>
    <t xml:space="preserve">Pedeutologia </t>
  </si>
  <si>
    <t xml:space="preserve">Diagnoza i terapia pedagogiczna </t>
  </si>
  <si>
    <t xml:space="preserve">Homiletyka </t>
  </si>
  <si>
    <t xml:space="preserve">Teoria i praktyka spowiedzi </t>
  </si>
  <si>
    <t>Podstawy psychologii</t>
  </si>
  <si>
    <t>Psychologia wychowania i kształcenia</t>
  </si>
  <si>
    <t>Podstawy pedagogiki</t>
  </si>
  <si>
    <t>Pedagogika specjalna</t>
  </si>
  <si>
    <t>Podstawy dydaktyki</t>
  </si>
  <si>
    <t>Pedeutologia</t>
  </si>
  <si>
    <t>Diagnoza i terapia pedagogiczna</t>
  </si>
  <si>
    <t>Współczesna apologia chrześcijaństwa</t>
  </si>
  <si>
    <t>Animacja i organizacja duszpasterstwa</t>
  </si>
  <si>
    <t>Etyka</t>
  </si>
  <si>
    <t>Historia i geografia biblijna</t>
  </si>
  <si>
    <t>Metafizyka</t>
  </si>
  <si>
    <t>Wstęp do filozofii</t>
  </si>
  <si>
    <t>Antropologia filozoficzna</t>
  </si>
  <si>
    <t>Historia Kościoła 3</t>
  </si>
  <si>
    <t>Liturgika 1</t>
  </si>
  <si>
    <t>Religiologia</t>
  </si>
  <si>
    <t>Teologia dogmatyczna 1</t>
  </si>
  <si>
    <t>Teologia fundamentalna 2</t>
  </si>
  <si>
    <t>Liturgika 2</t>
  </si>
  <si>
    <t>Muzyka kościelna 6</t>
  </si>
  <si>
    <t>Katolicka nauka społeczna 1</t>
  </si>
  <si>
    <t>Liturgika 3</t>
  </si>
  <si>
    <t>Prawo kanoniczne 2</t>
  </si>
  <si>
    <t>Teologia pastoralna 1</t>
  </si>
  <si>
    <t>Wybrane zagadnienia prawa karnego</t>
  </si>
  <si>
    <t>Katolicka nauka społeczna 2</t>
  </si>
  <si>
    <t>Katolicka nauka społeczna 3</t>
  </si>
  <si>
    <t>Liturgika 4</t>
  </si>
  <si>
    <t>Teologia duchowości 1</t>
  </si>
  <si>
    <t>Teologia pastoralna 2</t>
  </si>
  <si>
    <t>Homiletyka 2</t>
  </si>
  <si>
    <t>Homiletyka 3</t>
  </si>
  <si>
    <t>Muzyka kościelna 9</t>
  </si>
  <si>
    <t>V Praktyka</t>
  </si>
  <si>
    <t>Liturgika 5</t>
  </si>
  <si>
    <t>Liturgika 6</t>
  </si>
  <si>
    <t>Teologia duchowości 2</t>
  </si>
  <si>
    <t>Homiletyka 4</t>
  </si>
  <si>
    <t>Psychologia pastoralna</t>
  </si>
  <si>
    <t>Wprowadzenie w chrześcijaństwo 1</t>
  </si>
  <si>
    <t>Wprowadzenie w chrześcijaństwo 2</t>
  </si>
  <si>
    <t>Wprowadzenie w chrześcijaństwo 3</t>
  </si>
  <si>
    <t>Wprowadzenie w chrześcijaństwo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</si>
</sst>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1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5" fillId="0" borderId="6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" fillId="0" borderId="70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5" fillId="0" borderId="33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55" xfId="0" applyFont="1" applyBorder="1" applyAlignment="1">
      <alignment horizontal="right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6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2" borderId="72" xfId="0" applyFont="1" applyFill="1" applyBorder="1" applyAlignment="1">
      <alignment horizontal="center" vertical="center"/>
    </xf>
    <xf numFmtId="0" fontId="5" fillId="32" borderId="85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6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32" borderId="4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2" fillId="0" borderId="68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69" xfId="0" applyFont="1" applyBorder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58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3" fillId="0" borderId="45" xfId="0" applyFont="1" applyBorder="1" applyAlignment="1">
      <alignment/>
    </xf>
    <xf numFmtId="0" fontId="5" fillId="32" borderId="7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1" fontId="5" fillId="0" borderId="3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" fontId="5" fillId="0" borderId="32" xfId="52" applyNumberFormat="1" applyFont="1" applyBorder="1" applyAlignment="1">
      <alignment horizontal="center" vertical="center"/>
    </xf>
    <xf numFmtId="1" fontId="5" fillId="0" borderId="28" xfId="52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78" xfId="0" applyNumberFormat="1" applyFont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0" borderId="8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82" xfId="0" applyNumberFormat="1" applyFont="1" applyFill="1" applyBorder="1" applyAlignment="1">
      <alignment horizontal="center"/>
    </xf>
    <xf numFmtId="0" fontId="5" fillId="0" borderId="70" xfId="0" applyFont="1" applyBorder="1" applyAlignment="1">
      <alignment wrapText="1" shrinkToFit="1"/>
    </xf>
    <xf numFmtId="0" fontId="5" fillId="0" borderId="54" xfId="0" applyFont="1" applyBorder="1" applyAlignment="1">
      <alignment wrapText="1"/>
    </xf>
    <xf numFmtId="0" fontId="5" fillId="0" borderId="72" xfId="0" applyFont="1" applyBorder="1" applyAlignment="1">
      <alignment wrapText="1"/>
    </xf>
    <xf numFmtId="164" fontId="5" fillId="0" borderId="61" xfId="0" applyNumberFormat="1" applyFont="1" applyBorder="1" applyAlignment="1">
      <alignment horizontal="center"/>
    </xf>
    <xf numFmtId="164" fontId="5" fillId="0" borderId="56" xfId="0" applyNumberFormat="1" applyFont="1" applyFill="1" applyBorder="1" applyAlignment="1">
      <alignment horizont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28" xfId="52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28" xfId="52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2"/>
  <sheetViews>
    <sheetView tabSelected="1" view="pageLayout" zoomScale="90" zoomScalePageLayoutView="90" workbookViewId="0" topLeftCell="A182">
      <selection activeCell="D182" sqref="D182"/>
    </sheetView>
  </sheetViews>
  <sheetFormatPr defaultColWidth="9.140625" defaultRowHeight="15"/>
  <cols>
    <col min="1" max="1" width="3.140625" style="267" customWidth="1"/>
    <col min="2" max="2" width="40.8515625" style="267" customWidth="1"/>
    <col min="3" max="3" width="7.28125" style="267" customWidth="1"/>
    <col min="4" max="4" width="5.8515625" style="267" customWidth="1"/>
    <col min="5" max="5" width="11.28125" style="267" customWidth="1"/>
    <col min="6" max="6" width="10.00390625" style="267" customWidth="1"/>
    <col min="7" max="7" width="8.57421875" style="267" customWidth="1"/>
    <col min="8" max="8" width="6.421875" style="267" customWidth="1"/>
    <col min="9" max="9" width="11.57421875" style="267" customWidth="1"/>
    <col min="10" max="10" width="6.7109375" style="267" customWidth="1"/>
    <col min="11" max="11" width="8.28125" style="267" customWidth="1"/>
    <col min="12" max="12" width="8.00390625" style="267" customWidth="1"/>
    <col min="13" max="13" width="6.28125" style="267" customWidth="1"/>
    <col min="14" max="14" width="8.28125" style="267" customWidth="1"/>
    <col min="15" max="16384" width="9.140625" style="129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61" t="s">
        <v>146</v>
      </c>
      <c r="M1" s="261"/>
      <c r="N1" s="261"/>
      <c r="O1" s="158"/>
    </row>
    <row r="2" spans="1:14" ht="15.75">
      <c r="A2" s="317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5.75">
      <c r="A3" s="317" t="s">
        <v>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4.25">
      <c r="A4" s="44"/>
      <c r="B4" s="47"/>
      <c r="C4" s="47"/>
      <c r="D4" s="47"/>
      <c r="E4" s="47"/>
      <c r="F4" s="47"/>
      <c r="G4" s="47"/>
      <c r="H4" s="47"/>
      <c r="I4" s="44"/>
      <c r="J4" s="44"/>
      <c r="K4" s="44"/>
      <c r="L4" s="44"/>
      <c r="M4" s="44"/>
      <c r="N4" s="44"/>
    </row>
    <row r="5" spans="1:14" ht="14.25">
      <c r="A5" s="45"/>
      <c r="B5" s="48" t="s">
        <v>2</v>
      </c>
      <c r="C5" s="48"/>
      <c r="D5" s="49"/>
      <c r="E5" s="49"/>
      <c r="F5" s="49"/>
      <c r="G5" s="49"/>
      <c r="H5" s="49"/>
      <c r="I5" s="45"/>
      <c r="J5" s="45"/>
      <c r="K5" s="45"/>
      <c r="L5" s="45"/>
      <c r="M5" s="45"/>
      <c r="N5" s="45"/>
    </row>
    <row r="6" spans="1:14" ht="14.25">
      <c r="A6" s="1"/>
      <c r="B6" s="50" t="s">
        <v>3</v>
      </c>
      <c r="C6" s="50"/>
      <c r="D6" s="50"/>
      <c r="E6" s="50"/>
      <c r="F6" s="50"/>
      <c r="G6" s="50"/>
      <c r="H6" s="50"/>
      <c r="I6" s="1"/>
      <c r="J6" s="1"/>
      <c r="K6" s="1"/>
      <c r="L6" s="1"/>
      <c r="M6" s="1"/>
      <c r="N6" s="1"/>
    </row>
    <row r="7" spans="1:14" ht="14.25">
      <c r="A7" s="1"/>
      <c r="B7" s="50" t="s">
        <v>4</v>
      </c>
      <c r="C7" s="50"/>
      <c r="D7" s="50"/>
      <c r="E7" s="50"/>
      <c r="F7" s="50"/>
      <c r="G7" s="50"/>
      <c r="H7" s="50"/>
      <c r="I7" s="1"/>
      <c r="J7" s="1"/>
      <c r="K7" s="1"/>
      <c r="L7" s="1"/>
      <c r="M7" s="1"/>
      <c r="N7" s="1"/>
    </row>
    <row r="8" spans="1:14" ht="14.25">
      <c r="A8" s="1"/>
      <c r="B8" s="50" t="s">
        <v>5</v>
      </c>
      <c r="C8" s="50"/>
      <c r="D8" s="50"/>
      <c r="E8" s="50"/>
      <c r="F8" s="50"/>
      <c r="G8" s="50"/>
      <c r="H8" s="50"/>
      <c r="I8" s="1"/>
      <c r="J8" s="1"/>
      <c r="K8" s="1"/>
      <c r="L8" s="1"/>
      <c r="M8" s="1"/>
      <c r="N8" s="1"/>
    </row>
    <row r="9" spans="1:14" ht="14.25">
      <c r="A9" s="1"/>
      <c r="B9" s="50" t="s">
        <v>6</v>
      </c>
      <c r="C9" s="50"/>
      <c r="D9" s="50"/>
      <c r="E9" s="50"/>
      <c r="F9" s="50"/>
      <c r="G9" s="50"/>
      <c r="H9" s="50"/>
      <c r="I9" s="1"/>
      <c r="J9" s="1"/>
      <c r="K9" s="1"/>
      <c r="L9" s="1"/>
      <c r="M9" s="1"/>
      <c r="N9" s="1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thickBot="1">
      <c r="A11" s="1"/>
      <c r="B11" s="46" t="s">
        <v>7</v>
      </c>
      <c r="C11" s="1"/>
      <c r="D11" s="1"/>
      <c r="E11" s="1"/>
      <c r="F11" s="1"/>
      <c r="G11" s="3"/>
      <c r="H11" s="1"/>
      <c r="I11" s="1"/>
      <c r="J11" s="1"/>
      <c r="K11" s="1"/>
      <c r="L11" s="1"/>
      <c r="M11" s="1"/>
      <c r="N11" s="1"/>
    </row>
    <row r="12" spans="1:14" ht="15.75" customHeight="1" thickBot="1">
      <c r="A12" s="4" t="s">
        <v>8</v>
      </c>
      <c r="B12" s="130"/>
      <c r="C12" s="141"/>
      <c r="D12" s="314" t="s">
        <v>9</v>
      </c>
      <c r="E12" s="314"/>
      <c r="F12" s="314"/>
      <c r="G12" s="146" t="s">
        <v>10</v>
      </c>
      <c r="H12" s="141" t="s">
        <v>11</v>
      </c>
      <c r="I12" s="8" t="s">
        <v>12</v>
      </c>
      <c r="J12" s="323" t="s">
        <v>13</v>
      </c>
      <c r="K12" s="324"/>
      <c r="L12" s="324"/>
      <c r="M12" s="324"/>
      <c r="N12" s="320" t="s">
        <v>145</v>
      </c>
    </row>
    <row r="13" spans="1:14" ht="15.75" customHeight="1" thickBot="1">
      <c r="A13" s="9"/>
      <c r="B13" s="139" t="s">
        <v>14</v>
      </c>
      <c r="C13" s="142" t="s">
        <v>15</v>
      </c>
      <c r="D13" s="144" t="s">
        <v>16</v>
      </c>
      <c r="E13" s="141" t="s">
        <v>17</v>
      </c>
      <c r="F13" s="145" t="s">
        <v>18</v>
      </c>
      <c r="G13" s="147" t="s">
        <v>19</v>
      </c>
      <c r="H13" s="31" t="s">
        <v>20</v>
      </c>
      <c r="I13" s="16" t="s">
        <v>21</v>
      </c>
      <c r="J13" s="142" t="s">
        <v>16</v>
      </c>
      <c r="K13" s="319" t="s">
        <v>22</v>
      </c>
      <c r="L13" s="319"/>
      <c r="M13" s="155" t="s">
        <v>23</v>
      </c>
      <c r="N13" s="321"/>
    </row>
    <row r="14" spans="1:14" ht="15" customHeight="1">
      <c r="A14" s="19"/>
      <c r="B14" s="139" t="s">
        <v>24</v>
      </c>
      <c r="C14" s="142"/>
      <c r="D14" s="31"/>
      <c r="E14" s="31" t="s">
        <v>25</v>
      </c>
      <c r="F14" s="31" t="s">
        <v>26</v>
      </c>
      <c r="G14" s="148" t="s">
        <v>27</v>
      </c>
      <c r="H14" s="31"/>
      <c r="I14" s="140" t="s">
        <v>28</v>
      </c>
      <c r="J14" s="148"/>
      <c r="K14" s="144" t="s">
        <v>29</v>
      </c>
      <c r="L14" s="144" t="s">
        <v>108</v>
      </c>
      <c r="M14" s="12"/>
      <c r="N14" s="321"/>
    </row>
    <row r="15" spans="1:14" ht="15" customHeight="1">
      <c r="A15" s="9"/>
      <c r="B15" s="139"/>
      <c r="C15" s="31"/>
      <c r="D15" s="31"/>
      <c r="E15" s="31" t="s">
        <v>30</v>
      </c>
      <c r="F15" s="31" t="s">
        <v>31</v>
      </c>
      <c r="G15" s="148" t="s">
        <v>32</v>
      </c>
      <c r="H15" s="31"/>
      <c r="I15" s="16" t="s">
        <v>33</v>
      </c>
      <c r="J15" s="31"/>
      <c r="K15" s="31"/>
      <c r="L15" s="149"/>
      <c r="M15" s="156"/>
      <c r="N15" s="321"/>
    </row>
    <row r="16" spans="1:14" ht="15" customHeight="1">
      <c r="A16" s="9"/>
      <c r="B16" s="9"/>
      <c r="C16" s="143"/>
      <c r="D16" s="31"/>
      <c r="E16" s="31" t="s">
        <v>34</v>
      </c>
      <c r="F16" s="31"/>
      <c r="G16" s="148" t="s">
        <v>35</v>
      </c>
      <c r="H16" s="31"/>
      <c r="I16" s="16" t="s">
        <v>36</v>
      </c>
      <c r="J16" s="31"/>
      <c r="K16" s="31"/>
      <c r="L16" s="31"/>
      <c r="M16" s="9"/>
      <c r="N16" s="321"/>
    </row>
    <row r="17" spans="1:14" ht="15" customHeight="1">
      <c r="A17" s="9"/>
      <c r="B17" s="9"/>
      <c r="C17" s="143"/>
      <c r="D17" s="31"/>
      <c r="E17" s="31"/>
      <c r="F17" s="31"/>
      <c r="G17" s="148"/>
      <c r="H17" s="31"/>
      <c r="I17" s="16"/>
      <c r="J17" s="31"/>
      <c r="K17" s="31"/>
      <c r="L17" s="31"/>
      <c r="M17" s="9"/>
      <c r="N17" s="321"/>
    </row>
    <row r="18" spans="1:14" ht="15.75" customHeight="1" thickBot="1">
      <c r="A18" s="33"/>
      <c r="B18" s="33"/>
      <c r="C18" s="34"/>
      <c r="D18" s="34"/>
      <c r="E18" s="34"/>
      <c r="F18" s="34"/>
      <c r="G18" s="34"/>
      <c r="H18" s="34"/>
      <c r="I18" s="3"/>
      <c r="J18" s="34"/>
      <c r="K18" s="34"/>
      <c r="L18" s="34"/>
      <c r="M18" s="33"/>
      <c r="N18" s="322"/>
    </row>
    <row r="19" spans="1:14" ht="15" thickBot="1">
      <c r="A19" s="51"/>
      <c r="B19" s="52" t="s">
        <v>37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ht="15" thickBot="1">
      <c r="A20" s="55" t="s">
        <v>38</v>
      </c>
      <c r="B20" s="56" t="s">
        <v>39</v>
      </c>
      <c r="C20" s="56"/>
      <c r="D20" s="57"/>
      <c r="E20" s="57"/>
      <c r="F20" s="76"/>
      <c r="G20" s="57"/>
      <c r="H20" s="57"/>
      <c r="I20" s="57"/>
      <c r="J20" s="76"/>
      <c r="K20" s="57"/>
      <c r="L20" s="57"/>
      <c r="M20" s="57"/>
      <c r="N20" s="58"/>
    </row>
    <row r="21" spans="1:14" ht="14.25">
      <c r="A21" s="61" t="s">
        <v>40</v>
      </c>
      <c r="B21" s="60" t="s">
        <v>41</v>
      </c>
      <c r="C21" s="198">
        <v>1</v>
      </c>
      <c r="D21" s="199">
        <v>2</v>
      </c>
      <c r="E21" s="200">
        <v>1.3</v>
      </c>
      <c r="F21" s="176">
        <f>D21-E21</f>
        <v>0.7</v>
      </c>
      <c r="G21" s="201">
        <v>0</v>
      </c>
      <c r="H21" s="170" t="s">
        <v>166</v>
      </c>
      <c r="I21" s="170" t="s">
        <v>48</v>
      </c>
      <c r="J21" s="190">
        <f>SUM(K21:M21)</f>
        <v>34</v>
      </c>
      <c r="K21" s="172">
        <v>0</v>
      </c>
      <c r="L21" s="172">
        <v>30</v>
      </c>
      <c r="M21" s="173">
        <v>4</v>
      </c>
      <c r="N21" s="221">
        <f>D21*26-J21</f>
        <v>18</v>
      </c>
    </row>
    <row r="22" spans="1:14" ht="14.25">
      <c r="A22" s="67" t="s">
        <v>43</v>
      </c>
      <c r="B22" s="160" t="s">
        <v>41</v>
      </c>
      <c r="C22" s="202">
        <v>2</v>
      </c>
      <c r="D22" s="191">
        <v>2</v>
      </c>
      <c r="E22" s="191">
        <v>1.3</v>
      </c>
      <c r="F22" s="176">
        <f>D22-E22</f>
        <v>0.7</v>
      </c>
      <c r="G22" s="192">
        <v>0</v>
      </c>
      <c r="H22" s="174" t="s">
        <v>166</v>
      </c>
      <c r="I22" s="174" t="s">
        <v>48</v>
      </c>
      <c r="J22" s="250">
        <f>SUM(K22:M22)</f>
        <v>34</v>
      </c>
      <c r="K22" s="176">
        <v>0</v>
      </c>
      <c r="L22" s="176">
        <v>30</v>
      </c>
      <c r="M22" s="177">
        <v>4</v>
      </c>
      <c r="N22" s="202">
        <f>D22*26-J22</f>
        <v>18</v>
      </c>
    </row>
    <row r="23" spans="1:14" ht="14.25">
      <c r="A23" s="67" t="s">
        <v>44</v>
      </c>
      <c r="B23" s="67" t="s">
        <v>45</v>
      </c>
      <c r="C23" s="203">
        <v>2</v>
      </c>
      <c r="D23" s="204">
        <v>2</v>
      </c>
      <c r="E23" s="205">
        <v>1.3</v>
      </c>
      <c r="F23" s="176">
        <f>D23-E23</f>
        <v>0.7</v>
      </c>
      <c r="G23" s="206">
        <v>0</v>
      </c>
      <c r="H23" s="178" t="s">
        <v>166</v>
      </c>
      <c r="I23" s="178" t="s">
        <v>42</v>
      </c>
      <c r="J23" s="250">
        <f>SUM(K23:M23)</f>
        <v>34</v>
      </c>
      <c r="K23" s="180">
        <v>0</v>
      </c>
      <c r="L23" s="180">
        <v>30</v>
      </c>
      <c r="M23" s="177">
        <v>4</v>
      </c>
      <c r="N23" s="202">
        <f>D23*26-J23</f>
        <v>18</v>
      </c>
    </row>
    <row r="24" spans="1:14" ht="15" thickBot="1">
      <c r="A24" s="150" t="s">
        <v>46</v>
      </c>
      <c r="B24" s="150" t="s">
        <v>47</v>
      </c>
      <c r="C24" s="181">
        <v>2</v>
      </c>
      <c r="D24" s="182">
        <v>2</v>
      </c>
      <c r="E24" s="183">
        <v>1.3</v>
      </c>
      <c r="F24" s="186">
        <f>D24-E24</f>
        <v>0.7</v>
      </c>
      <c r="G24" s="196">
        <v>0</v>
      </c>
      <c r="H24" s="181" t="s">
        <v>166</v>
      </c>
      <c r="I24" s="181" t="s">
        <v>48</v>
      </c>
      <c r="J24" s="185">
        <f>SUM(K24:M24)</f>
        <v>34</v>
      </c>
      <c r="K24" s="183">
        <v>30</v>
      </c>
      <c r="L24" s="183">
        <v>0</v>
      </c>
      <c r="M24" s="184">
        <v>4</v>
      </c>
      <c r="N24" s="259">
        <f>D24*26-J24</f>
        <v>18</v>
      </c>
    </row>
    <row r="25" spans="1:14" ht="15" thickBot="1">
      <c r="A25" s="69"/>
      <c r="B25" s="70" t="s">
        <v>49</v>
      </c>
      <c r="C25" s="207"/>
      <c r="D25" s="185">
        <f>SUM(D21:D24)</f>
        <v>8</v>
      </c>
      <c r="E25" s="185">
        <f>SUM(E21:E24)</f>
        <v>5.2</v>
      </c>
      <c r="F25" s="186">
        <f>SUM(F21:F24)</f>
        <v>2.8</v>
      </c>
      <c r="G25" s="187">
        <v>0</v>
      </c>
      <c r="H25" s="188" t="s">
        <v>50</v>
      </c>
      <c r="I25" s="188" t="s">
        <v>50</v>
      </c>
      <c r="J25" s="189">
        <f>SUM(J21:J24)</f>
        <v>136</v>
      </c>
      <c r="K25" s="186">
        <f>SUM(K21:K24)</f>
        <v>30</v>
      </c>
      <c r="L25" s="186">
        <f>SUM(L21:L24)</f>
        <v>90</v>
      </c>
      <c r="M25" s="186">
        <v>5</v>
      </c>
      <c r="N25" s="253">
        <f>SUM(N21:N24)</f>
        <v>72</v>
      </c>
    </row>
    <row r="26" spans="1:14" ht="14.25">
      <c r="A26" s="65"/>
      <c r="B26" s="60" t="s">
        <v>51</v>
      </c>
      <c r="C26" s="208"/>
      <c r="D26" s="190">
        <v>0</v>
      </c>
      <c r="E26" s="191">
        <v>0</v>
      </c>
      <c r="F26" s="176">
        <v>0</v>
      </c>
      <c r="G26" s="192">
        <v>0</v>
      </c>
      <c r="H26" s="170" t="s">
        <v>50</v>
      </c>
      <c r="I26" s="170" t="s">
        <v>50</v>
      </c>
      <c r="J26" s="175">
        <v>0</v>
      </c>
      <c r="K26" s="176">
        <v>0</v>
      </c>
      <c r="L26" s="176">
        <v>0</v>
      </c>
      <c r="M26" s="177">
        <v>0</v>
      </c>
      <c r="N26" s="221">
        <v>0</v>
      </c>
    </row>
    <row r="27" spans="1:14" ht="15" thickBot="1">
      <c r="A27" s="68"/>
      <c r="B27" s="73" t="s">
        <v>144</v>
      </c>
      <c r="C27" s="209"/>
      <c r="D27" s="193">
        <f>SUM(D21,D22,D24)</f>
        <v>6</v>
      </c>
      <c r="E27" s="193">
        <f aca="true" t="shared" si="0" ref="E27:N27">SUM(E21,E22,E24)</f>
        <v>3.9000000000000004</v>
      </c>
      <c r="F27" s="193">
        <f t="shared" si="0"/>
        <v>2.0999999999999996</v>
      </c>
      <c r="G27" s="193">
        <f t="shared" si="0"/>
        <v>0</v>
      </c>
      <c r="H27" s="193" t="s">
        <v>50</v>
      </c>
      <c r="I27" s="193" t="s">
        <v>50</v>
      </c>
      <c r="J27" s="193">
        <f t="shared" si="0"/>
        <v>102</v>
      </c>
      <c r="K27" s="193">
        <f t="shared" si="0"/>
        <v>30</v>
      </c>
      <c r="L27" s="193">
        <f t="shared" si="0"/>
        <v>60</v>
      </c>
      <c r="M27" s="193">
        <f t="shared" si="0"/>
        <v>12</v>
      </c>
      <c r="N27" s="193">
        <f t="shared" si="0"/>
        <v>54</v>
      </c>
    </row>
    <row r="28" spans="1:14" ht="15" thickBot="1">
      <c r="A28" s="74" t="s">
        <v>53</v>
      </c>
      <c r="B28" s="75" t="s">
        <v>54</v>
      </c>
      <c r="C28" s="75"/>
      <c r="D28" s="75"/>
      <c r="E28" s="75"/>
      <c r="F28" s="76"/>
      <c r="G28" s="76"/>
      <c r="H28" s="76"/>
      <c r="I28" s="76"/>
      <c r="J28" s="116"/>
      <c r="K28" s="116"/>
      <c r="L28" s="116"/>
      <c r="M28" s="116"/>
      <c r="N28" s="77"/>
    </row>
    <row r="29" spans="1:14" ht="14.25">
      <c r="A29" s="167" t="s">
        <v>40</v>
      </c>
      <c r="B29" s="110" t="s">
        <v>170</v>
      </c>
      <c r="C29" s="170">
        <v>1</v>
      </c>
      <c r="D29" s="191">
        <v>3</v>
      </c>
      <c r="E29" s="191">
        <v>2.3</v>
      </c>
      <c r="F29" s="176">
        <f>D29-E29</f>
        <v>0.7000000000000002</v>
      </c>
      <c r="G29" s="201">
        <v>0</v>
      </c>
      <c r="H29" s="170" t="s">
        <v>167</v>
      </c>
      <c r="I29" s="221" t="s">
        <v>42</v>
      </c>
      <c r="J29" s="199">
        <f>SUM(K29:M29)</f>
        <v>60</v>
      </c>
      <c r="K29" s="172">
        <v>30</v>
      </c>
      <c r="L29" s="172">
        <v>0</v>
      </c>
      <c r="M29" s="173">
        <v>30</v>
      </c>
      <c r="N29" s="221">
        <f>D29*26-J29</f>
        <v>18</v>
      </c>
    </row>
    <row r="30" spans="1:14" ht="14.25">
      <c r="A30" s="168" t="s">
        <v>43</v>
      </c>
      <c r="B30" s="161" t="s">
        <v>171</v>
      </c>
      <c r="C30" s="178">
        <v>2</v>
      </c>
      <c r="D30" s="205">
        <v>2</v>
      </c>
      <c r="E30" s="191">
        <v>1.3</v>
      </c>
      <c r="F30" s="176">
        <f>D30-E30</f>
        <v>0.7</v>
      </c>
      <c r="G30" s="206">
        <v>0</v>
      </c>
      <c r="H30" s="178" t="s">
        <v>167</v>
      </c>
      <c r="I30" s="202" t="s">
        <v>42</v>
      </c>
      <c r="J30" s="190">
        <f>SUM(K30:M30)</f>
        <v>34</v>
      </c>
      <c r="K30" s="180">
        <v>30</v>
      </c>
      <c r="L30" s="180">
        <v>0</v>
      </c>
      <c r="M30" s="177">
        <v>4</v>
      </c>
      <c r="N30" s="202">
        <f>D30*26-J30</f>
        <v>18</v>
      </c>
    </row>
    <row r="31" spans="1:14" ht="14.25">
      <c r="A31" s="168" t="s">
        <v>44</v>
      </c>
      <c r="B31" s="161" t="s">
        <v>55</v>
      </c>
      <c r="C31" s="178">
        <v>1</v>
      </c>
      <c r="D31" s="205">
        <v>3</v>
      </c>
      <c r="E31" s="191">
        <v>2.3</v>
      </c>
      <c r="F31" s="176">
        <f>D31-E31</f>
        <v>0.7000000000000002</v>
      </c>
      <c r="G31" s="206">
        <v>0</v>
      </c>
      <c r="H31" s="178" t="s">
        <v>166</v>
      </c>
      <c r="I31" s="202" t="s">
        <v>42</v>
      </c>
      <c r="J31" s="190">
        <f>SUM(K31:M31)</f>
        <v>60</v>
      </c>
      <c r="K31" s="180">
        <v>0</v>
      </c>
      <c r="L31" s="180">
        <v>30</v>
      </c>
      <c r="M31" s="177">
        <v>30</v>
      </c>
      <c r="N31" s="202">
        <f>D31*26-J31</f>
        <v>18</v>
      </c>
    </row>
    <row r="32" spans="1:14" ht="15" thickBot="1">
      <c r="A32" s="169" t="s">
        <v>46</v>
      </c>
      <c r="B32" s="166" t="s">
        <v>56</v>
      </c>
      <c r="C32" s="181">
        <v>2</v>
      </c>
      <c r="D32" s="182">
        <v>2</v>
      </c>
      <c r="E32" s="185">
        <v>1.3</v>
      </c>
      <c r="F32" s="186">
        <f>D32-E32</f>
        <v>0.7</v>
      </c>
      <c r="G32" s="196">
        <v>0</v>
      </c>
      <c r="H32" s="181" t="s">
        <v>166</v>
      </c>
      <c r="I32" s="218" t="s">
        <v>42</v>
      </c>
      <c r="J32" s="185">
        <f>SUM(K32:M32)</f>
        <v>34</v>
      </c>
      <c r="K32" s="183">
        <v>30</v>
      </c>
      <c r="L32" s="183">
        <v>0</v>
      </c>
      <c r="M32" s="184">
        <v>4</v>
      </c>
      <c r="N32" s="259">
        <f>D32*26-J32</f>
        <v>18</v>
      </c>
    </row>
    <row r="33" spans="1:14" ht="15" thickBot="1">
      <c r="A33" s="51"/>
      <c r="B33" s="70" t="s">
        <v>49</v>
      </c>
      <c r="C33" s="222"/>
      <c r="D33" s="210">
        <f>SUM(D29:D32)</f>
        <v>10</v>
      </c>
      <c r="E33" s="185">
        <f>SUM(E29:E32)</f>
        <v>7.199999999999999</v>
      </c>
      <c r="F33" s="186">
        <f>SUM(F29:F32)</f>
        <v>2.8000000000000007</v>
      </c>
      <c r="G33" s="187">
        <v>0</v>
      </c>
      <c r="H33" s="188" t="s">
        <v>50</v>
      </c>
      <c r="I33" s="207" t="s">
        <v>50</v>
      </c>
      <c r="J33" s="185">
        <f>SUM(J29:J32)</f>
        <v>188</v>
      </c>
      <c r="K33" s="186">
        <f>SUM(K29:K32)</f>
        <v>90</v>
      </c>
      <c r="L33" s="186">
        <f>SUM(L29:L32)</f>
        <v>30</v>
      </c>
      <c r="M33" s="186">
        <f>SUM(M29:M32)</f>
        <v>68</v>
      </c>
      <c r="N33" s="253">
        <f>SUM(N29:N32)</f>
        <v>72</v>
      </c>
    </row>
    <row r="34" spans="1:14" ht="14.25">
      <c r="A34" s="81"/>
      <c r="B34" s="81" t="s">
        <v>51</v>
      </c>
      <c r="C34" s="217"/>
      <c r="D34" s="211">
        <v>0</v>
      </c>
      <c r="E34" s="212">
        <v>0</v>
      </c>
      <c r="F34" s="213">
        <v>0</v>
      </c>
      <c r="G34" s="214">
        <v>0</v>
      </c>
      <c r="H34" s="215" t="s">
        <v>50</v>
      </c>
      <c r="I34" s="216" t="s">
        <v>50</v>
      </c>
      <c r="J34" s="217">
        <v>0</v>
      </c>
      <c r="K34" s="213">
        <v>0</v>
      </c>
      <c r="L34" s="213">
        <v>0</v>
      </c>
      <c r="M34" s="172">
        <v>0</v>
      </c>
      <c r="N34" s="221">
        <f>F34*30</f>
        <v>0</v>
      </c>
    </row>
    <row r="35" spans="1:14" ht="15" thickBot="1">
      <c r="A35" s="150"/>
      <c r="B35" s="150" t="s">
        <v>144</v>
      </c>
      <c r="C35" s="218"/>
      <c r="D35" s="182">
        <v>0</v>
      </c>
      <c r="E35" s="183">
        <v>0</v>
      </c>
      <c r="F35" s="183">
        <v>0</v>
      </c>
      <c r="G35" s="196">
        <v>0</v>
      </c>
      <c r="H35" s="181" t="s">
        <v>50</v>
      </c>
      <c r="I35" s="218" t="s">
        <v>50</v>
      </c>
      <c r="J35" s="219">
        <v>0</v>
      </c>
      <c r="K35" s="183">
        <v>0</v>
      </c>
      <c r="L35" s="183">
        <v>0</v>
      </c>
      <c r="M35" s="242">
        <v>0</v>
      </c>
      <c r="N35" s="218">
        <f>F35*30</f>
        <v>0</v>
      </c>
    </row>
    <row r="36" spans="1:14" ht="15" thickBot="1">
      <c r="A36" s="74" t="s">
        <v>57</v>
      </c>
      <c r="B36" s="75" t="s">
        <v>58</v>
      </c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</row>
    <row r="37" spans="1:14" ht="14.25">
      <c r="A37" s="81" t="s">
        <v>40</v>
      </c>
      <c r="B37" s="73" t="s">
        <v>240</v>
      </c>
      <c r="C37" s="223">
        <v>1</v>
      </c>
      <c r="D37" s="211">
        <v>4</v>
      </c>
      <c r="E37" s="191">
        <v>1.7</v>
      </c>
      <c r="F37" s="176">
        <f aca="true" t="shared" si="1" ref="F37:F46">D37-E37</f>
        <v>2.3</v>
      </c>
      <c r="G37" s="224">
        <v>0</v>
      </c>
      <c r="H37" s="215" t="s">
        <v>166</v>
      </c>
      <c r="I37" s="216" t="s">
        <v>42</v>
      </c>
      <c r="J37" s="199">
        <f>SUM(K37:M37)</f>
        <v>45</v>
      </c>
      <c r="K37" s="226">
        <v>0</v>
      </c>
      <c r="L37" s="227">
        <v>30</v>
      </c>
      <c r="M37" s="172">
        <v>15</v>
      </c>
      <c r="N37" s="276">
        <f aca="true" t="shared" si="2" ref="N37:N46">D37*26-J37</f>
        <v>59</v>
      </c>
    </row>
    <row r="38" spans="1:14" ht="14.25">
      <c r="A38" s="67" t="s">
        <v>43</v>
      </c>
      <c r="B38" s="161" t="s">
        <v>241</v>
      </c>
      <c r="C38" s="178">
        <v>2</v>
      </c>
      <c r="D38" s="205">
        <v>2</v>
      </c>
      <c r="E38" s="191">
        <v>1.3</v>
      </c>
      <c r="F38" s="176">
        <f t="shared" si="1"/>
        <v>0.7</v>
      </c>
      <c r="G38" s="206">
        <v>0</v>
      </c>
      <c r="H38" s="178" t="s">
        <v>167</v>
      </c>
      <c r="I38" s="202" t="s">
        <v>42</v>
      </c>
      <c r="J38" s="250">
        <f>SUM(K38:M38)</f>
        <v>34</v>
      </c>
      <c r="K38" s="180">
        <v>30</v>
      </c>
      <c r="L38" s="180">
        <v>0</v>
      </c>
      <c r="M38" s="177">
        <v>4</v>
      </c>
      <c r="N38" s="257">
        <f t="shared" si="2"/>
        <v>18</v>
      </c>
    </row>
    <row r="39" spans="1:14" ht="14.25">
      <c r="A39" s="67" t="s">
        <v>59</v>
      </c>
      <c r="B39" s="161" t="s">
        <v>172</v>
      </c>
      <c r="C39" s="178">
        <v>1</v>
      </c>
      <c r="D39" s="205">
        <v>3</v>
      </c>
      <c r="E39" s="191">
        <v>2.3</v>
      </c>
      <c r="F39" s="176">
        <f t="shared" si="1"/>
        <v>0.7000000000000002</v>
      </c>
      <c r="G39" s="206">
        <v>0</v>
      </c>
      <c r="H39" s="178" t="s">
        <v>167</v>
      </c>
      <c r="I39" s="202" t="s">
        <v>42</v>
      </c>
      <c r="J39" s="250">
        <f aca="true" t="shared" si="3" ref="J39:J46">SUM(K39:M39)</f>
        <v>60</v>
      </c>
      <c r="K39" s="180">
        <v>30</v>
      </c>
      <c r="L39" s="180">
        <v>0</v>
      </c>
      <c r="M39" s="177">
        <v>30</v>
      </c>
      <c r="N39" s="257">
        <f t="shared" si="2"/>
        <v>18</v>
      </c>
    </row>
    <row r="40" spans="1:14" ht="14.25">
      <c r="A40" s="67" t="s">
        <v>150</v>
      </c>
      <c r="B40" s="161" t="s">
        <v>173</v>
      </c>
      <c r="C40" s="178">
        <v>2</v>
      </c>
      <c r="D40" s="205">
        <v>2</v>
      </c>
      <c r="E40" s="191">
        <v>1.3</v>
      </c>
      <c r="F40" s="176">
        <f t="shared" si="1"/>
        <v>0.7</v>
      </c>
      <c r="G40" s="206">
        <v>0</v>
      </c>
      <c r="H40" s="178" t="s">
        <v>167</v>
      </c>
      <c r="I40" s="202" t="s">
        <v>42</v>
      </c>
      <c r="J40" s="250">
        <f t="shared" si="3"/>
        <v>34</v>
      </c>
      <c r="K40" s="180">
        <v>30</v>
      </c>
      <c r="L40" s="180">
        <v>0</v>
      </c>
      <c r="M40" s="177">
        <v>4</v>
      </c>
      <c r="N40" s="257">
        <f t="shared" si="2"/>
        <v>18</v>
      </c>
    </row>
    <row r="41" spans="1:14" ht="14.25">
      <c r="A41" s="67" t="s">
        <v>151</v>
      </c>
      <c r="B41" s="161" t="s">
        <v>173</v>
      </c>
      <c r="C41" s="178">
        <v>2</v>
      </c>
      <c r="D41" s="205">
        <v>3</v>
      </c>
      <c r="E41" s="191">
        <v>1.3</v>
      </c>
      <c r="F41" s="176">
        <f t="shared" si="1"/>
        <v>1.7</v>
      </c>
      <c r="G41" s="206">
        <v>0</v>
      </c>
      <c r="H41" s="178" t="s">
        <v>166</v>
      </c>
      <c r="I41" s="202" t="s">
        <v>42</v>
      </c>
      <c r="J41" s="250">
        <f t="shared" si="3"/>
        <v>34</v>
      </c>
      <c r="K41" s="180">
        <v>0</v>
      </c>
      <c r="L41" s="180">
        <v>30</v>
      </c>
      <c r="M41" s="177">
        <v>4</v>
      </c>
      <c r="N41" s="257">
        <f t="shared" si="2"/>
        <v>44</v>
      </c>
    </row>
    <row r="42" spans="1:14" ht="14.25">
      <c r="A42" s="67" t="s">
        <v>152</v>
      </c>
      <c r="B42" s="161" t="s">
        <v>174</v>
      </c>
      <c r="C42" s="178">
        <v>1</v>
      </c>
      <c r="D42" s="205">
        <v>3</v>
      </c>
      <c r="E42" s="191">
        <v>1.3</v>
      </c>
      <c r="F42" s="176">
        <f t="shared" si="1"/>
        <v>1.7</v>
      </c>
      <c r="G42" s="206">
        <v>0</v>
      </c>
      <c r="H42" s="178" t="s">
        <v>166</v>
      </c>
      <c r="I42" s="202" t="s">
        <v>42</v>
      </c>
      <c r="J42" s="250">
        <f t="shared" si="3"/>
        <v>34</v>
      </c>
      <c r="K42" s="180">
        <v>0</v>
      </c>
      <c r="L42" s="180">
        <v>30</v>
      </c>
      <c r="M42" s="177">
        <v>4</v>
      </c>
      <c r="N42" s="257">
        <f t="shared" si="2"/>
        <v>44</v>
      </c>
    </row>
    <row r="43" spans="1:14" ht="14.25">
      <c r="A43" s="67" t="s">
        <v>153</v>
      </c>
      <c r="B43" s="161" t="s">
        <v>175</v>
      </c>
      <c r="C43" s="178">
        <v>2</v>
      </c>
      <c r="D43" s="205">
        <v>3</v>
      </c>
      <c r="E43" s="191">
        <v>1.3</v>
      </c>
      <c r="F43" s="176">
        <f t="shared" si="1"/>
        <v>1.7</v>
      </c>
      <c r="G43" s="206">
        <v>0</v>
      </c>
      <c r="H43" s="178" t="s">
        <v>166</v>
      </c>
      <c r="I43" s="202" t="s">
        <v>42</v>
      </c>
      <c r="J43" s="250">
        <f t="shared" si="3"/>
        <v>34</v>
      </c>
      <c r="K43" s="180">
        <v>0</v>
      </c>
      <c r="L43" s="180">
        <v>30</v>
      </c>
      <c r="M43" s="177">
        <v>4</v>
      </c>
      <c r="N43" s="257">
        <f t="shared" si="2"/>
        <v>44</v>
      </c>
    </row>
    <row r="44" spans="1:14" ht="14.25">
      <c r="A44" s="67" t="s">
        <v>154</v>
      </c>
      <c r="B44" s="161" t="s">
        <v>242</v>
      </c>
      <c r="C44" s="178">
        <v>2</v>
      </c>
      <c r="D44" s="204">
        <v>2.5</v>
      </c>
      <c r="E44" s="191">
        <v>1.9</v>
      </c>
      <c r="F44" s="176">
        <f t="shared" si="1"/>
        <v>0.6000000000000001</v>
      </c>
      <c r="G44" s="206">
        <v>0</v>
      </c>
      <c r="H44" s="178" t="s">
        <v>167</v>
      </c>
      <c r="I44" s="202" t="s">
        <v>42</v>
      </c>
      <c r="J44" s="250">
        <f t="shared" si="3"/>
        <v>49</v>
      </c>
      <c r="K44" s="180">
        <v>45</v>
      </c>
      <c r="L44" s="180">
        <v>0</v>
      </c>
      <c r="M44" s="177">
        <v>4</v>
      </c>
      <c r="N44" s="257">
        <f t="shared" si="2"/>
        <v>16</v>
      </c>
    </row>
    <row r="45" spans="1:14" ht="14.25">
      <c r="A45" s="67" t="s">
        <v>155</v>
      </c>
      <c r="B45" s="161" t="s">
        <v>60</v>
      </c>
      <c r="C45" s="178">
        <v>1</v>
      </c>
      <c r="D45" s="205">
        <v>2</v>
      </c>
      <c r="E45" s="191">
        <v>1.3</v>
      </c>
      <c r="F45" s="176">
        <f t="shared" si="1"/>
        <v>0.7</v>
      </c>
      <c r="G45" s="206">
        <v>0</v>
      </c>
      <c r="H45" s="178" t="s">
        <v>166</v>
      </c>
      <c r="I45" s="202" t="s">
        <v>42</v>
      </c>
      <c r="J45" s="250">
        <f t="shared" si="3"/>
        <v>34</v>
      </c>
      <c r="K45" s="180">
        <v>30</v>
      </c>
      <c r="L45" s="180">
        <v>0</v>
      </c>
      <c r="M45" s="177">
        <v>4</v>
      </c>
      <c r="N45" s="257">
        <f t="shared" si="2"/>
        <v>18</v>
      </c>
    </row>
    <row r="46" spans="1:14" ht="15" thickBot="1">
      <c r="A46" s="96" t="s">
        <v>156</v>
      </c>
      <c r="B46" s="73" t="s">
        <v>243</v>
      </c>
      <c r="C46" s="207">
        <v>1</v>
      </c>
      <c r="D46" s="212">
        <v>2</v>
      </c>
      <c r="E46" s="191">
        <v>0.65</v>
      </c>
      <c r="F46" s="176">
        <f t="shared" si="1"/>
        <v>1.35</v>
      </c>
      <c r="G46" s="196">
        <v>0</v>
      </c>
      <c r="H46" s="188" t="s">
        <v>166</v>
      </c>
      <c r="I46" s="207" t="s">
        <v>42</v>
      </c>
      <c r="J46" s="250">
        <f t="shared" si="3"/>
        <v>17</v>
      </c>
      <c r="K46" s="186">
        <v>15</v>
      </c>
      <c r="L46" s="186">
        <v>0</v>
      </c>
      <c r="M46" s="220">
        <v>2</v>
      </c>
      <c r="N46" s="257">
        <f t="shared" si="2"/>
        <v>35</v>
      </c>
    </row>
    <row r="47" spans="1:14" ht="15" thickBot="1">
      <c r="A47" s="69"/>
      <c r="B47" s="87" t="s">
        <v>49</v>
      </c>
      <c r="C47" s="228"/>
      <c r="D47" s="229">
        <f>SUM(D37:D46)</f>
        <v>26.5</v>
      </c>
      <c r="E47" s="230">
        <f>SUM(E37:E46)</f>
        <v>14.350000000000001</v>
      </c>
      <c r="F47" s="231">
        <f>SUM(F37:F46)</f>
        <v>12.149999999999999</v>
      </c>
      <c r="G47" s="232">
        <f>SUM(G37:G46)</f>
        <v>0</v>
      </c>
      <c r="H47" s="234" t="s">
        <v>50</v>
      </c>
      <c r="I47" s="234" t="s">
        <v>50</v>
      </c>
      <c r="J47" s="233">
        <f>SUM(J37:J46)</f>
        <v>375</v>
      </c>
      <c r="K47" s="231">
        <f>SUM(K37:K46)</f>
        <v>180</v>
      </c>
      <c r="L47" s="231">
        <f>SUM(L37:L46)</f>
        <v>120</v>
      </c>
      <c r="M47" s="231">
        <f>SUM(M37:M46)</f>
        <v>75</v>
      </c>
      <c r="N47" s="221">
        <f>SUM(N37:N46)</f>
        <v>314</v>
      </c>
    </row>
    <row r="48" spans="1:14" ht="14.25">
      <c r="A48" s="65"/>
      <c r="B48" s="60" t="s">
        <v>51</v>
      </c>
      <c r="C48" s="208"/>
      <c r="D48" s="190">
        <v>0</v>
      </c>
      <c r="E48" s="191">
        <v>0</v>
      </c>
      <c r="F48" s="176">
        <v>0</v>
      </c>
      <c r="G48" s="192">
        <v>0</v>
      </c>
      <c r="H48" s="170" t="s">
        <v>50</v>
      </c>
      <c r="I48" s="170" t="s">
        <v>50</v>
      </c>
      <c r="J48" s="177">
        <v>0</v>
      </c>
      <c r="K48" s="176">
        <v>0</v>
      </c>
      <c r="L48" s="176">
        <v>0</v>
      </c>
      <c r="M48" s="177">
        <v>0</v>
      </c>
      <c r="N48" s="221">
        <f>F48*30</f>
        <v>0</v>
      </c>
    </row>
    <row r="49" spans="1:14" ht="15" thickBot="1">
      <c r="A49" s="68"/>
      <c r="B49" s="73" t="s">
        <v>144</v>
      </c>
      <c r="C49" s="209"/>
      <c r="D49" s="252">
        <f>SUM(D44:D46,D37:D38)</f>
        <v>12.5</v>
      </c>
      <c r="E49" s="194">
        <f>SUM(E44:E46,E37:E38)</f>
        <v>6.85</v>
      </c>
      <c r="F49" s="194">
        <f>SUM(F44:F46,F37:F38)</f>
        <v>5.65</v>
      </c>
      <c r="G49" s="196">
        <v>0</v>
      </c>
      <c r="H49" s="188" t="s">
        <v>50</v>
      </c>
      <c r="I49" s="188" t="s">
        <v>50</v>
      </c>
      <c r="J49" s="194">
        <f>SUM(J44:J46,J37:J38)</f>
        <v>179</v>
      </c>
      <c r="K49" s="194">
        <f>SUM(K44:K46,K37:K38)</f>
        <v>120</v>
      </c>
      <c r="L49" s="194">
        <f>SUM(L44:L46,L37:L38)</f>
        <v>30</v>
      </c>
      <c r="M49" s="240">
        <f>SUM(M44:M46,M37:M38)</f>
        <v>29</v>
      </c>
      <c r="N49" s="218">
        <f>SUM(N44:N46,N37:N38)</f>
        <v>146</v>
      </c>
    </row>
    <row r="50" spans="1:14" ht="15" thickBot="1">
      <c r="A50" s="74" t="s">
        <v>61</v>
      </c>
      <c r="B50" s="75" t="s">
        <v>62</v>
      </c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7"/>
    </row>
    <row r="51" spans="1:14" ht="14.25">
      <c r="A51" s="60" t="s">
        <v>40</v>
      </c>
      <c r="B51" s="110" t="s">
        <v>176</v>
      </c>
      <c r="C51" s="175">
        <v>1</v>
      </c>
      <c r="D51" s="237">
        <v>2</v>
      </c>
      <c r="E51" s="191">
        <v>0.65</v>
      </c>
      <c r="F51" s="176">
        <f aca="true" t="shared" si="4" ref="F51:F56">D51-E51</f>
        <v>1.35</v>
      </c>
      <c r="G51" s="201">
        <v>1</v>
      </c>
      <c r="H51" s="170" t="s">
        <v>166</v>
      </c>
      <c r="I51" s="170" t="s">
        <v>42</v>
      </c>
      <c r="J51" s="175">
        <v>17</v>
      </c>
      <c r="K51" s="176">
        <v>0</v>
      </c>
      <c r="L51" s="176">
        <v>15</v>
      </c>
      <c r="M51" s="177">
        <v>2</v>
      </c>
      <c r="N51" s="221">
        <f aca="true" t="shared" si="5" ref="N51:N56">D51*26-J51</f>
        <v>35</v>
      </c>
    </row>
    <row r="52" spans="1:14" ht="14.25">
      <c r="A52" s="64" t="s">
        <v>43</v>
      </c>
      <c r="B52" s="161" t="s">
        <v>177</v>
      </c>
      <c r="C52" s="178">
        <v>2</v>
      </c>
      <c r="D52" s="204">
        <v>1</v>
      </c>
      <c r="E52" s="191">
        <v>0.65</v>
      </c>
      <c r="F52" s="176">
        <f t="shared" si="4"/>
        <v>0.35</v>
      </c>
      <c r="G52" s="192">
        <v>1</v>
      </c>
      <c r="H52" s="174" t="s">
        <v>166</v>
      </c>
      <c r="I52" s="174" t="s">
        <v>42</v>
      </c>
      <c r="J52" s="175">
        <v>17</v>
      </c>
      <c r="K52" s="176">
        <v>0</v>
      </c>
      <c r="L52" s="176">
        <v>15</v>
      </c>
      <c r="M52" s="177">
        <v>2</v>
      </c>
      <c r="N52" s="257">
        <f t="shared" si="5"/>
        <v>9</v>
      </c>
    </row>
    <row r="53" spans="1:14" ht="14.25">
      <c r="A53" s="64" t="s">
        <v>44</v>
      </c>
      <c r="B53" s="161" t="s">
        <v>271</v>
      </c>
      <c r="C53" s="178">
        <v>1</v>
      </c>
      <c r="D53" s="205">
        <v>3</v>
      </c>
      <c r="E53" s="191">
        <v>2.3</v>
      </c>
      <c r="F53" s="176">
        <f t="shared" si="4"/>
        <v>0.7000000000000002</v>
      </c>
      <c r="G53" s="206">
        <v>0</v>
      </c>
      <c r="H53" s="178" t="s">
        <v>166</v>
      </c>
      <c r="I53" s="178" t="s">
        <v>48</v>
      </c>
      <c r="J53" s="205">
        <v>60</v>
      </c>
      <c r="K53" s="180">
        <v>0</v>
      </c>
      <c r="L53" s="180">
        <v>30</v>
      </c>
      <c r="M53" s="177">
        <v>30</v>
      </c>
      <c r="N53" s="257">
        <f t="shared" si="5"/>
        <v>18</v>
      </c>
    </row>
    <row r="54" spans="1:14" ht="14.25">
      <c r="A54" s="64" t="s">
        <v>46</v>
      </c>
      <c r="B54" s="161" t="s">
        <v>273</v>
      </c>
      <c r="C54" s="178">
        <v>2</v>
      </c>
      <c r="D54" s="205">
        <v>3</v>
      </c>
      <c r="E54" s="191">
        <v>1.3</v>
      </c>
      <c r="F54" s="176">
        <f t="shared" si="4"/>
        <v>1.7</v>
      </c>
      <c r="G54" s="238">
        <v>0</v>
      </c>
      <c r="H54" s="239" t="s">
        <v>166</v>
      </c>
      <c r="I54" s="239" t="s">
        <v>48</v>
      </c>
      <c r="J54" s="240">
        <v>34</v>
      </c>
      <c r="K54" s="195">
        <v>0</v>
      </c>
      <c r="L54" s="195">
        <v>30</v>
      </c>
      <c r="M54" s="220">
        <v>4</v>
      </c>
      <c r="N54" s="257">
        <f t="shared" si="5"/>
        <v>44</v>
      </c>
    </row>
    <row r="55" spans="1:14" ht="14.25">
      <c r="A55" s="64" t="s">
        <v>147</v>
      </c>
      <c r="B55" s="161" t="s">
        <v>272</v>
      </c>
      <c r="C55" s="178">
        <v>1</v>
      </c>
      <c r="D55" s="205">
        <v>3</v>
      </c>
      <c r="E55" s="191">
        <v>2.3</v>
      </c>
      <c r="F55" s="176">
        <f t="shared" si="4"/>
        <v>0.7000000000000002</v>
      </c>
      <c r="G55" s="238">
        <v>0</v>
      </c>
      <c r="H55" s="239" t="s">
        <v>166</v>
      </c>
      <c r="I55" s="239" t="s">
        <v>48</v>
      </c>
      <c r="J55" s="240">
        <v>60</v>
      </c>
      <c r="K55" s="195">
        <v>0</v>
      </c>
      <c r="L55" s="195">
        <v>30</v>
      </c>
      <c r="M55" s="180">
        <v>30</v>
      </c>
      <c r="N55" s="257">
        <f t="shared" si="5"/>
        <v>18</v>
      </c>
    </row>
    <row r="56" spans="1:14" ht="15" thickBot="1">
      <c r="A56" s="70" t="s">
        <v>148</v>
      </c>
      <c r="B56" s="166" t="s">
        <v>274</v>
      </c>
      <c r="C56" s="181">
        <v>2</v>
      </c>
      <c r="D56" s="194">
        <v>3</v>
      </c>
      <c r="E56" s="191">
        <v>1.3</v>
      </c>
      <c r="F56" s="176">
        <f t="shared" si="4"/>
        <v>1.7</v>
      </c>
      <c r="G56" s="238">
        <v>0</v>
      </c>
      <c r="H56" s="239" t="s">
        <v>166</v>
      </c>
      <c r="I56" s="181" t="s">
        <v>48</v>
      </c>
      <c r="J56" s="240">
        <v>34</v>
      </c>
      <c r="K56" s="195">
        <v>0</v>
      </c>
      <c r="L56" s="195">
        <v>30</v>
      </c>
      <c r="M56" s="220">
        <v>4</v>
      </c>
      <c r="N56" s="257">
        <f t="shared" si="5"/>
        <v>44</v>
      </c>
    </row>
    <row r="57" spans="1:14" ht="15" thickBot="1">
      <c r="A57" s="69"/>
      <c r="B57" s="87" t="s">
        <v>49</v>
      </c>
      <c r="C57" s="228"/>
      <c r="D57" s="229">
        <f>SUM(D51:D56)</f>
        <v>15</v>
      </c>
      <c r="E57" s="230">
        <f>SUM(E51:E56)</f>
        <v>8.5</v>
      </c>
      <c r="F57" s="231">
        <f>SUM(F51:F56)</f>
        <v>6.500000000000001</v>
      </c>
      <c r="G57" s="232">
        <f>SUM(G51:G56)</f>
        <v>2</v>
      </c>
      <c r="H57" s="234" t="s">
        <v>50</v>
      </c>
      <c r="I57" s="234" t="s">
        <v>50</v>
      </c>
      <c r="J57" s="233">
        <f>SUM(J51:J56)</f>
        <v>222</v>
      </c>
      <c r="K57" s="231">
        <f>SUM(K51:K56)</f>
        <v>0</v>
      </c>
      <c r="L57" s="231">
        <f>SUM(L51:L56)</f>
        <v>150</v>
      </c>
      <c r="M57" s="231">
        <f>SUM(M51:M56)</f>
        <v>72</v>
      </c>
      <c r="N57" s="221">
        <f>SUM(N51:N56)</f>
        <v>168</v>
      </c>
    </row>
    <row r="58" spans="1:14" ht="14.25">
      <c r="A58" s="65"/>
      <c r="B58" s="60" t="s">
        <v>51</v>
      </c>
      <c r="C58" s="208"/>
      <c r="D58" s="190">
        <v>2</v>
      </c>
      <c r="E58" s="191">
        <f>SUM(E51:E52)</f>
        <v>1.3</v>
      </c>
      <c r="F58" s="176">
        <f>SUM(F51:F52)</f>
        <v>1.7000000000000002</v>
      </c>
      <c r="G58" s="192">
        <f>SUM(G57)</f>
        <v>2</v>
      </c>
      <c r="H58" s="170" t="s">
        <v>50</v>
      </c>
      <c r="I58" s="170" t="s">
        <v>50</v>
      </c>
      <c r="J58" s="177">
        <f>SUM(J51:J52)</f>
        <v>34</v>
      </c>
      <c r="K58" s="176">
        <v>0</v>
      </c>
      <c r="L58" s="176">
        <f>SUM(L51:L52)</f>
        <v>30</v>
      </c>
      <c r="M58" s="177">
        <v>4</v>
      </c>
      <c r="N58" s="221">
        <f>D58*26-J58</f>
        <v>18</v>
      </c>
    </row>
    <row r="59" spans="1:14" ht="15" thickBot="1">
      <c r="A59" s="68"/>
      <c r="B59" s="94" t="s">
        <v>144</v>
      </c>
      <c r="C59" s="209"/>
      <c r="D59" s="193">
        <f>SUM(D53,D54,D55,D56)</f>
        <v>12</v>
      </c>
      <c r="E59" s="193">
        <f aca="true" t="shared" si="6" ref="E59:N59">SUM(E53,E54,E55,E56)</f>
        <v>7.199999999999999</v>
      </c>
      <c r="F59" s="193">
        <f t="shared" si="6"/>
        <v>4.800000000000001</v>
      </c>
      <c r="G59" s="193">
        <f t="shared" si="6"/>
        <v>0</v>
      </c>
      <c r="H59" s="193" t="s">
        <v>50</v>
      </c>
      <c r="I59" s="193" t="s">
        <v>50</v>
      </c>
      <c r="J59" s="193">
        <f t="shared" si="6"/>
        <v>188</v>
      </c>
      <c r="K59" s="193">
        <f t="shared" si="6"/>
        <v>0</v>
      </c>
      <c r="L59" s="193">
        <f t="shared" si="6"/>
        <v>120</v>
      </c>
      <c r="M59" s="193">
        <f t="shared" si="6"/>
        <v>68</v>
      </c>
      <c r="N59" s="193">
        <f t="shared" si="6"/>
        <v>124</v>
      </c>
    </row>
    <row r="60" spans="1:14" ht="15" thickBot="1">
      <c r="A60" s="74" t="s">
        <v>63</v>
      </c>
      <c r="B60" s="75" t="s">
        <v>66</v>
      </c>
      <c r="C60" s="75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/>
    </row>
    <row r="61" spans="1:14" ht="15" thickBot="1">
      <c r="A61" s="150" t="s">
        <v>40</v>
      </c>
      <c r="B61" s="166" t="s">
        <v>178</v>
      </c>
      <c r="C61" s="128">
        <v>2</v>
      </c>
      <c r="D61" s="263">
        <v>0.5</v>
      </c>
      <c r="E61" s="264">
        <v>0.5</v>
      </c>
      <c r="F61" s="265">
        <v>0</v>
      </c>
      <c r="G61" s="266">
        <v>0</v>
      </c>
      <c r="H61" s="164" t="s">
        <v>166</v>
      </c>
      <c r="I61" s="128" t="s">
        <v>42</v>
      </c>
      <c r="J61" s="262">
        <v>4</v>
      </c>
      <c r="K61" s="265">
        <v>4</v>
      </c>
      <c r="L61" s="265">
        <v>0</v>
      </c>
      <c r="M61" s="265">
        <v>0</v>
      </c>
      <c r="N61" s="117">
        <f>F61*30</f>
        <v>0</v>
      </c>
    </row>
    <row r="62" spans="1:14" ht="15" thickBot="1">
      <c r="A62" s="100"/>
      <c r="B62" s="53"/>
      <c r="C62" s="53"/>
      <c r="D62" s="53"/>
      <c r="E62" s="53"/>
      <c r="F62" s="76"/>
      <c r="G62" s="76"/>
      <c r="H62" s="116"/>
      <c r="I62" s="116"/>
      <c r="J62" s="53"/>
      <c r="K62" s="53"/>
      <c r="L62" s="53"/>
      <c r="M62" s="106"/>
      <c r="N62" s="54"/>
    </row>
    <row r="63" spans="1:14" ht="14.25">
      <c r="A63" s="315" t="s">
        <v>68</v>
      </c>
      <c r="B63" s="316"/>
      <c r="C63" s="241">
        <v>1</v>
      </c>
      <c r="D63" s="241">
        <f>D21+D29+D31+D37+D39+D42+D45+D46+D51+D53+D55</f>
        <v>30</v>
      </c>
      <c r="E63" s="241">
        <f>E21+E29+E31+E37+E39+E42+E45+E46+E51+E53+E55</f>
        <v>18.400000000000002</v>
      </c>
      <c r="F63" s="241">
        <f>F21+F29+F31+F37+F39+F42+F45+F46+F51+F53+F55</f>
        <v>11.600000000000001</v>
      </c>
      <c r="G63" s="163">
        <v>1</v>
      </c>
      <c r="H63" s="163" t="s">
        <v>50</v>
      </c>
      <c r="I63" s="162" t="s">
        <v>50</v>
      </c>
      <c r="J63" s="241">
        <f>J21+J29+J31+J37+J39+J42+J45+J46+J51+J53+J55</f>
        <v>481</v>
      </c>
      <c r="K63" s="241">
        <f>K21+K29+K31+K37+K39+K42+K45+K46+K51+K53+K55</f>
        <v>105</v>
      </c>
      <c r="L63" s="241">
        <f>L21+L29+L31+L37+L39+L42+L45+L46+L51+L53+L55</f>
        <v>195</v>
      </c>
      <c r="M63" s="162">
        <f>M21+M29+M31+M37+M39+M42+M45+M46+M51+M53+M55</f>
        <v>181</v>
      </c>
      <c r="N63" s="311">
        <f>N21+N29+N31+N37+N39+N42+N45+N46+N51+N53+N55</f>
        <v>299</v>
      </c>
    </row>
    <row r="64" spans="1:15" ht="15" thickBot="1">
      <c r="A64" s="325" t="s">
        <v>68</v>
      </c>
      <c r="B64" s="326"/>
      <c r="C64" s="117">
        <v>2</v>
      </c>
      <c r="D64" s="117">
        <f>D22+D23+D24+D30+D32+D40+D41+D43+D44+D52+D54+D56+D61+D38</f>
        <v>30</v>
      </c>
      <c r="E64" s="279">
        <f>E22+E23+E24+E30+E32+E40+E41+E43+E44+E52+E54+E56+E61+E38</f>
        <v>17.350000000000005</v>
      </c>
      <c r="F64" s="279">
        <f>F22+F23+F24+F30+F32+F40+F41+F43+F44+F52+F54+F56+F61+F38</f>
        <v>12.649999999999999</v>
      </c>
      <c r="G64" s="119">
        <f>G22+G23+G24+G30+G32+G40+G41+G43+G44+G52+G54+G56+G61+G38</f>
        <v>1</v>
      </c>
      <c r="H64" s="279" t="s">
        <v>50</v>
      </c>
      <c r="I64" s="119" t="s">
        <v>50</v>
      </c>
      <c r="J64" s="117">
        <f>J22+J23+J24+J30+J32+J40+J41+J43+J44+J52+J54+J56+J61+J38</f>
        <v>444</v>
      </c>
      <c r="K64" s="117">
        <f>K22+K23+K24+K30+K32+K40+K41+K43+K44+K52+K54+K56+K61+K38</f>
        <v>199</v>
      </c>
      <c r="L64" s="279">
        <f>L22+L23+L24+L30+L32+L40+L41+L43+L44+L52+L54+L56+L61+L38</f>
        <v>195</v>
      </c>
      <c r="M64" s="277">
        <f>M22+M23+M24+M30+M32+M40+M41+M43+M44+M52+M54+M56+M61+M38</f>
        <v>50</v>
      </c>
      <c r="N64" s="278">
        <f>N22+N23+N24+N30+N32+N40+N41+N43+N44+N52+N54+N56+N61+N38</f>
        <v>327</v>
      </c>
      <c r="O64" s="268"/>
    </row>
    <row r="65" spans="1:14" ht="15" thickBot="1">
      <c r="A65" s="103"/>
      <c r="B65" s="104"/>
      <c r="C65" s="105"/>
      <c r="D65" s="105"/>
      <c r="E65" s="105"/>
      <c r="F65" s="105"/>
      <c r="G65" s="106"/>
      <c r="H65" s="106"/>
      <c r="I65" s="106"/>
      <c r="J65" s="106"/>
      <c r="K65" s="106"/>
      <c r="L65" s="106"/>
      <c r="M65" s="106"/>
      <c r="N65" s="107"/>
    </row>
    <row r="66" spans="1:14" ht="15" thickBot="1">
      <c r="A66" s="327" t="s">
        <v>69</v>
      </c>
      <c r="B66" s="328"/>
      <c r="C66" s="108" t="s">
        <v>50</v>
      </c>
      <c r="D66" s="88">
        <f>D63+D64</f>
        <v>60</v>
      </c>
      <c r="E66" s="89">
        <f>E63+E64</f>
        <v>35.75000000000001</v>
      </c>
      <c r="F66" s="90">
        <f>F63+F64</f>
        <v>24.25</v>
      </c>
      <c r="G66" s="91">
        <f>G63+G64</f>
        <v>2</v>
      </c>
      <c r="H66" s="108" t="s">
        <v>50</v>
      </c>
      <c r="I66" s="236" t="s">
        <v>50</v>
      </c>
      <c r="J66" s="88">
        <f>J63+J64</f>
        <v>925</v>
      </c>
      <c r="K66" s="89">
        <f>K63+K64</f>
        <v>304</v>
      </c>
      <c r="L66" s="89">
        <f>L63+L64</f>
        <v>390</v>
      </c>
      <c r="M66" s="116">
        <f>M63+M64</f>
        <v>231</v>
      </c>
      <c r="N66" s="108">
        <f>N63+N64</f>
        <v>626</v>
      </c>
    </row>
    <row r="67" spans="1:14" ht="14.25">
      <c r="A67" s="109"/>
      <c r="B67" s="109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ht="14.25">
      <c r="A68" s="105"/>
      <c r="B68" s="104" t="s">
        <v>70</v>
      </c>
      <c r="C68" s="105"/>
      <c r="D68" s="105"/>
      <c r="E68" s="105"/>
      <c r="F68" s="105"/>
      <c r="G68" s="106"/>
      <c r="H68" s="106"/>
      <c r="I68" s="106"/>
      <c r="J68" s="106"/>
      <c r="K68" s="106"/>
      <c r="L68" s="106"/>
      <c r="M68" s="106"/>
      <c r="N68" s="106"/>
    </row>
    <row r="69" spans="1:14" ht="14.25">
      <c r="A69" s="105"/>
      <c r="B69" s="104"/>
      <c r="C69" s="105"/>
      <c r="D69" s="105"/>
      <c r="E69" s="105"/>
      <c r="F69" s="105"/>
      <c r="G69" s="106"/>
      <c r="H69" s="106"/>
      <c r="I69" s="106"/>
      <c r="J69" s="106"/>
      <c r="K69" s="106"/>
      <c r="L69" s="106"/>
      <c r="M69" s="106"/>
      <c r="N69" s="106"/>
    </row>
    <row r="70" spans="1:14" ht="14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4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5" thickBot="1">
      <c r="A72" s="50"/>
      <c r="B72" s="46" t="s">
        <v>71</v>
      </c>
      <c r="C72" s="50"/>
      <c r="D72" s="50"/>
      <c r="E72" s="50"/>
      <c r="F72" s="50"/>
      <c r="G72" s="53"/>
      <c r="H72" s="50"/>
      <c r="I72" s="50"/>
      <c r="J72" s="50"/>
      <c r="K72" s="50"/>
      <c r="L72" s="50"/>
      <c r="M72" s="50"/>
      <c r="N72" s="50"/>
    </row>
    <row r="73" spans="1:14" ht="14.25">
      <c r="A73" s="4" t="s">
        <v>8</v>
      </c>
      <c r="B73" s="5"/>
      <c r="C73" s="6"/>
      <c r="D73" s="313" t="s">
        <v>9</v>
      </c>
      <c r="E73" s="314"/>
      <c r="F73" s="314"/>
      <c r="G73" s="244" t="s">
        <v>10</v>
      </c>
      <c r="H73" s="8" t="s">
        <v>11</v>
      </c>
      <c r="I73" s="4" t="s">
        <v>12</v>
      </c>
      <c r="J73" s="313" t="s">
        <v>13</v>
      </c>
      <c r="K73" s="314"/>
      <c r="L73" s="314"/>
      <c r="M73" s="314"/>
      <c r="N73" s="320" t="s">
        <v>145</v>
      </c>
    </row>
    <row r="74" spans="1:14" ht="14.25">
      <c r="A74" s="9"/>
      <c r="B74" s="10" t="s">
        <v>14</v>
      </c>
      <c r="C74" s="11" t="s">
        <v>15</v>
      </c>
      <c r="D74" s="12" t="s">
        <v>16</v>
      </c>
      <c r="E74" s="13" t="s">
        <v>17</v>
      </c>
      <c r="F74" s="14" t="s">
        <v>18</v>
      </c>
      <c r="G74" s="245" t="s">
        <v>19</v>
      </c>
      <c r="H74" s="16" t="s">
        <v>20</v>
      </c>
      <c r="I74" s="9" t="s">
        <v>21</v>
      </c>
      <c r="J74" s="17" t="s">
        <v>16</v>
      </c>
      <c r="K74" s="329" t="s">
        <v>22</v>
      </c>
      <c r="L74" s="329"/>
      <c r="M74" s="152" t="s">
        <v>23</v>
      </c>
      <c r="N74" s="321"/>
    </row>
    <row r="75" spans="1:14" ht="14.25">
      <c r="A75" s="19"/>
      <c r="B75" s="10" t="s">
        <v>24</v>
      </c>
      <c r="C75" s="11"/>
      <c r="D75" s="9"/>
      <c r="E75" s="13" t="s">
        <v>25</v>
      </c>
      <c r="F75" s="20" t="s">
        <v>26</v>
      </c>
      <c r="G75" s="246" t="s">
        <v>27</v>
      </c>
      <c r="H75" s="16"/>
      <c r="I75" s="22" t="s">
        <v>28</v>
      </c>
      <c r="J75" s="23"/>
      <c r="K75" s="24" t="s">
        <v>29</v>
      </c>
      <c r="L75" s="25" t="s">
        <v>108</v>
      </c>
      <c r="M75" s="153"/>
      <c r="N75" s="321"/>
    </row>
    <row r="76" spans="1:14" ht="15" customHeight="1">
      <c r="A76" s="9"/>
      <c r="B76" s="10"/>
      <c r="C76" s="16"/>
      <c r="D76" s="9"/>
      <c r="E76" s="13" t="s">
        <v>30</v>
      </c>
      <c r="F76" s="20" t="s">
        <v>31</v>
      </c>
      <c r="G76" s="246" t="s">
        <v>32</v>
      </c>
      <c r="H76" s="16"/>
      <c r="I76" s="9" t="s">
        <v>33</v>
      </c>
      <c r="J76" s="27"/>
      <c r="K76" s="28"/>
      <c r="L76" s="29"/>
      <c r="M76" s="154"/>
      <c r="N76" s="321"/>
    </row>
    <row r="77" spans="1:14" ht="15" customHeight="1">
      <c r="A77" s="9"/>
      <c r="B77" s="31"/>
      <c r="C77" s="32"/>
      <c r="D77" s="9"/>
      <c r="E77" s="13" t="s">
        <v>34</v>
      </c>
      <c r="F77" s="20"/>
      <c r="G77" s="246" t="s">
        <v>35</v>
      </c>
      <c r="H77" s="16"/>
      <c r="I77" s="9" t="s">
        <v>36</v>
      </c>
      <c r="J77" s="27"/>
      <c r="K77" s="28"/>
      <c r="L77" s="13"/>
      <c r="M77" s="20"/>
      <c r="N77" s="321"/>
    </row>
    <row r="78" spans="1:14" ht="15" customHeight="1">
      <c r="A78" s="9"/>
      <c r="B78" s="31"/>
      <c r="C78" s="32"/>
      <c r="D78" s="9"/>
      <c r="E78" s="13"/>
      <c r="F78" s="20"/>
      <c r="G78" s="246"/>
      <c r="H78" s="16"/>
      <c r="I78" s="9"/>
      <c r="J78" s="27"/>
      <c r="K78" s="28"/>
      <c r="L78" s="13"/>
      <c r="M78" s="20"/>
      <c r="N78" s="321"/>
    </row>
    <row r="79" spans="1:14" ht="15" customHeight="1" thickBot="1">
      <c r="A79" s="33"/>
      <c r="B79" s="34"/>
      <c r="C79" s="3"/>
      <c r="D79" s="33"/>
      <c r="E79" s="35"/>
      <c r="F79" s="36"/>
      <c r="G79" s="247"/>
      <c r="H79" s="3"/>
      <c r="I79" s="33"/>
      <c r="J79" s="37"/>
      <c r="K79" s="38"/>
      <c r="L79" s="35"/>
      <c r="M79" s="36"/>
      <c r="N79" s="322"/>
    </row>
    <row r="80" spans="1:14" ht="15" customHeight="1" thickBot="1">
      <c r="A80" s="51"/>
      <c r="B80" s="52" t="s">
        <v>37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</row>
    <row r="81" spans="1:14" ht="15" customHeight="1" thickBot="1">
      <c r="A81" s="74" t="s">
        <v>38</v>
      </c>
      <c r="B81" s="56" t="s">
        <v>39</v>
      </c>
      <c r="C81" s="56"/>
      <c r="D81" s="57"/>
      <c r="E81" s="57"/>
      <c r="F81" s="76"/>
      <c r="G81" s="57"/>
      <c r="H81" s="57"/>
      <c r="I81" s="57"/>
      <c r="J81" s="57"/>
      <c r="K81" s="57"/>
      <c r="L81" s="57"/>
      <c r="M81" s="57"/>
      <c r="N81" s="58"/>
    </row>
    <row r="82" spans="1:14" ht="15.75" customHeight="1">
      <c r="A82" s="65" t="s">
        <v>40</v>
      </c>
      <c r="B82" s="60" t="s">
        <v>41</v>
      </c>
      <c r="C82" s="198">
        <v>3</v>
      </c>
      <c r="D82" s="199">
        <v>2</v>
      </c>
      <c r="E82" s="200">
        <v>1.3</v>
      </c>
      <c r="F82" s="176">
        <f>D82-E82</f>
        <v>0.7</v>
      </c>
      <c r="G82" s="201">
        <v>0</v>
      </c>
      <c r="H82" s="170" t="s">
        <v>166</v>
      </c>
      <c r="I82" s="170" t="s">
        <v>48</v>
      </c>
      <c r="J82" s="173">
        <v>34</v>
      </c>
      <c r="K82" s="172">
        <v>0</v>
      </c>
      <c r="L82" s="172">
        <v>30</v>
      </c>
      <c r="M82" s="173">
        <v>4</v>
      </c>
      <c r="N82" s="221">
        <f>D82*26-J82</f>
        <v>18</v>
      </c>
    </row>
    <row r="83" spans="1:14" ht="14.25">
      <c r="A83" s="59" t="s">
        <v>43</v>
      </c>
      <c r="B83" s="64" t="s">
        <v>41</v>
      </c>
      <c r="C83" s="208">
        <v>4</v>
      </c>
      <c r="D83" s="190">
        <v>2</v>
      </c>
      <c r="E83" s="191">
        <v>1.3</v>
      </c>
      <c r="F83" s="176">
        <f>D83-E83</f>
        <v>0.7</v>
      </c>
      <c r="G83" s="192">
        <v>0</v>
      </c>
      <c r="H83" s="174" t="s">
        <v>166</v>
      </c>
      <c r="I83" s="174" t="s">
        <v>48</v>
      </c>
      <c r="J83" s="177">
        <v>34</v>
      </c>
      <c r="K83" s="176">
        <v>0</v>
      </c>
      <c r="L83" s="176">
        <v>30</v>
      </c>
      <c r="M83" s="177">
        <v>4</v>
      </c>
      <c r="N83" s="202">
        <f>D83*26-J83</f>
        <v>18</v>
      </c>
    </row>
    <row r="84" spans="1:14" ht="14.25">
      <c r="A84" s="59" t="s">
        <v>44</v>
      </c>
      <c r="B84" s="67" t="s">
        <v>72</v>
      </c>
      <c r="C84" s="249">
        <v>3</v>
      </c>
      <c r="D84" s="250">
        <v>1</v>
      </c>
      <c r="E84" s="205">
        <v>1</v>
      </c>
      <c r="F84" s="273">
        <f>D84-E84</f>
        <v>0</v>
      </c>
      <c r="G84" s="206">
        <v>1</v>
      </c>
      <c r="H84" s="178" t="s">
        <v>166</v>
      </c>
      <c r="I84" s="178" t="s">
        <v>48</v>
      </c>
      <c r="J84" s="248">
        <f>SUM(K84:M84)</f>
        <v>26</v>
      </c>
      <c r="K84" s="180">
        <v>0</v>
      </c>
      <c r="L84" s="180">
        <v>22</v>
      </c>
      <c r="M84" s="177">
        <v>4</v>
      </c>
      <c r="N84" s="257">
        <v>0</v>
      </c>
    </row>
    <row r="85" spans="1:14" ht="15" thickBot="1">
      <c r="A85" s="68" t="s">
        <v>46</v>
      </c>
      <c r="B85" s="94" t="s">
        <v>72</v>
      </c>
      <c r="C85" s="209">
        <v>4</v>
      </c>
      <c r="D85" s="193">
        <v>1</v>
      </c>
      <c r="E85" s="194">
        <v>1</v>
      </c>
      <c r="F85" s="274">
        <f>D85-E85</f>
        <v>0</v>
      </c>
      <c r="G85" s="238">
        <v>1</v>
      </c>
      <c r="H85" s="239" t="s">
        <v>166</v>
      </c>
      <c r="I85" s="239" t="s">
        <v>48</v>
      </c>
      <c r="J85" s="248">
        <f>SUM(K85:M85)</f>
        <v>26</v>
      </c>
      <c r="K85" s="195">
        <v>0</v>
      </c>
      <c r="L85" s="195">
        <v>22</v>
      </c>
      <c r="M85" s="196">
        <v>4</v>
      </c>
      <c r="N85" s="239">
        <v>0</v>
      </c>
    </row>
    <row r="86" spans="1:14" ht="15" thickBot="1">
      <c r="A86" s="69"/>
      <c r="B86" s="87" t="s">
        <v>49</v>
      </c>
      <c r="C86" s="228"/>
      <c r="D86" s="229">
        <f>SUM(D82:D85)</f>
        <v>6</v>
      </c>
      <c r="E86" s="230">
        <f>SUM(E82:E85)</f>
        <v>4.6</v>
      </c>
      <c r="F86" s="231">
        <f>SUM(F82:F85)</f>
        <v>1.4</v>
      </c>
      <c r="G86" s="232">
        <f>SUM(G82:G85)</f>
        <v>2</v>
      </c>
      <c r="H86" s="234" t="s">
        <v>50</v>
      </c>
      <c r="I86" s="234" t="s">
        <v>50</v>
      </c>
      <c r="J86" s="233">
        <f>SUM(J82:J85)</f>
        <v>120</v>
      </c>
      <c r="K86" s="231">
        <f>SUM(K82:K85)</f>
        <v>0</v>
      </c>
      <c r="L86" s="231">
        <f>SUM(L82:L85)</f>
        <v>104</v>
      </c>
      <c r="M86" s="231">
        <f>SUM(M82:M85)</f>
        <v>16</v>
      </c>
      <c r="N86" s="253">
        <f>D86*26-J86</f>
        <v>36</v>
      </c>
    </row>
    <row r="87" spans="1:14" ht="14.25">
      <c r="A87" s="65"/>
      <c r="B87" s="64" t="s">
        <v>51</v>
      </c>
      <c r="C87" s="208"/>
      <c r="D87" s="190">
        <v>0</v>
      </c>
      <c r="E87" s="191">
        <v>0</v>
      </c>
      <c r="F87" s="176">
        <v>0</v>
      </c>
      <c r="G87" s="192">
        <v>0</v>
      </c>
      <c r="H87" s="174" t="s">
        <v>50</v>
      </c>
      <c r="I87" s="174" t="s">
        <v>50</v>
      </c>
      <c r="J87" s="177">
        <v>0</v>
      </c>
      <c r="K87" s="176">
        <v>0</v>
      </c>
      <c r="L87" s="176">
        <v>0</v>
      </c>
      <c r="M87" s="177">
        <v>0</v>
      </c>
      <c r="N87" s="257">
        <v>0</v>
      </c>
    </row>
    <row r="88" spans="1:14" ht="15" thickBot="1">
      <c r="A88" s="68"/>
      <c r="B88" s="73" t="s">
        <v>144</v>
      </c>
      <c r="C88" s="209"/>
      <c r="D88" s="193">
        <v>0</v>
      </c>
      <c r="E88" s="194">
        <v>0</v>
      </c>
      <c r="F88" s="195">
        <v>0</v>
      </c>
      <c r="G88" s="196">
        <v>0</v>
      </c>
      <c r="H88" s="181" t="s">
        <v>50</v>
      </c>
      <c r="I88" s="188" t="s">
        <v>50</v>
      </c>
      <c r="J88" s="197">
        <v>0</v>
      </c>
      <c r="K88" s="195">
        <v>0</v>
      </c>
      <c r="L88" s="195">
        <v>0</v>
      </c>
      <c r="M88" s="220">
        <v>0</v>
      </c>
      <c r="N88" s="257">
        <f>F88*30</f>
        <v>0</v>
      </c>
    </row>
    <row r="89" spans="1:14" ht="15" thickBot="1">
      <c r="A89" s="74" t="s">
        <v>53</v>
      </c>
      <c r="B89" s="75" t="s">
        <v>54</v>
      </c>
      <c r="C89" s="75"/>
      <c r="D89" s="56"/>
      <c r="E89" s="56"/>
      <c r="F89" s="57"/>
      <c r="G89" s="57"/>
      <c r="H89" s="57"/>
      <c r="I89" s="57"/>
      <c r="J89" s="76"/>
      <c r="K89" s="76"/>
      <c r="L89" s="76"/>
      <c r="M89" s="76"/>
      <c r="N89" s="77"/>
    </row>
    <row r="90" spans="1:14" ht="14.25">
      <c r="A90" s="243" t="s">
        <v>40</v>
      </c>
      <c r="B90" s="64" t="s">
        <v>179</v>
      </c>
      <c r="C90" s="208">
        <v>3</v>
      </c>
      <c r="D90" s="199">
        <v>2</v>
      </c>
      <c r="E90" s="172">
        <v>1.3</v>
      </c>
      <c r="F90" s="172">
        <f>D90-E90</f>
        <v>0.7</v>
      </c>
      <c r="G90" s="201">
        <v>0</v>
      </c>
      <c r="H90" s="170" t="s">
        <v>167</v>
      </c>
      <c r="I90" s="170" t="s">
        <v>42</v>
      </c>
      <c r="J90" s="198">
        <v>34</v>
      </c>
      <c r="K90" s="172">
        <v>30</v>
      </c>
      <c r="L90" s="172">
        <v>0</v>
      </c>
      <c r="M90" s="173">
        <v>4</v>
      </c>
      <c r="N90" s="221">
        <f>D90*26-J90</f>
        <v>18</v>
      </c>
    </row>
    <row r="91" spans="1:14" ht="15" thickBot="1">
      <c r="A91" s="68" t="s">
        <v>43</v>
      </c>
      <c r="B91" s="94" t="s">
        <v>180</v>
      </c>
      <c r="C91" s="209">
        <v>4</v>
      </c>
      <c r="D91" s="252">
        <v>2</v>
      </c>
      <c r="E91" s="185">
        <v>1.3</v>
      </c>
      <c r="F91" s="186">
        <f>D91-E91</f>
        <v>0.7</v>
      </c>
      <c r="G91" s="196">
        <v>0</v>
      </c>
      <c r="H91" s="181" t="s">
        <v>167</v>
      </c>
      <c r="I91" s="181" t="s">
        <v>42</v>
      </c>
      <c r="J91" s="209">
        <v>34</v>
      </c>
      <c r="K91" s="195">
        <v>30</v>
      </c>
      <c r="L91" s="195">
        <v>0</v>
      </c>
      <c r="M91" s="220">
        <v>4</v>
      </c>
      <c r="N91" s="257">
        <f>D91*26-J91</f>
        <v>18</v>
      </c>
    </row>
    <row r="92" spans="1:14" ht="15" thickBot="1">
      <c r="A92" s="69"/>
      <c r="B92" s="87" t="s">
        <v>49</v>
      </c>
      <c r="C92" s="228"/>
      <c r="D92" s="210">
        <f>SUM(D90:D91)</f>
        <v>4</v>
      </c>
      <c r="E92" s="185">
        <f>SUM(E90:E91)</f>
        <v>2.6</v>
      </c>
      <c r="F92" s="186">
        <f>SUM(F90:F91)</f>
        <v>1.4</v>
      </c>
      <c r="G92" s="187">
        <v>0</v>
      </c>
      <c r="H92" s="188" t="s">
        <v>50</v>
      </c>
      <c r="I92" s="188" t="s">
        <v>50</v>
      </c>
      <c r="J92" s="228">
        <f>SUM(J90:J91)</f>
        <v>68</v>
      </c>
      <c r="K92" s="231">
        <f>SUM(K90:K91)</f>
        <v>60</v>
      </c>
      <c r="L92" s="231">
        <f>SUM(L90:L91)</f>
        <v>0</v>
      </c>
      <c r="M92" s="231">
        <v>0</v>
      </c>
      <c r="N92" s="221">
        <f>D92*26-J92</f>
        <v>36</v>
      </c>
    </row>
    <row r="93" spans="1:14" ht="14.25">
      <c r="A93" s="80"/>
      <c r="B93" s="86" t="s">
        <v>51</v>
      </c>
      <c r="C93" s="216"/>
      <c r="D93" s="212">
        <v>0</v>
      </c>
      <c r="E93" s="212">
        <v>0</v>
      </c>
      <c r="F93" s="213">
        <v>0</v>
      </c>
      <c r="G93" s="214">
        <v>0</v>
      </c>
      <c r="H93" s="215" t="s">
        <v>50</v>
      </c>
      <c r="I93" s="215" t="s">
        <v>50</v>
      </c>
      <c r="J93" s="223">
        <v>0</v>
      </c>
      <c r="K93" s="213">
        <v>0</v>
      </c>
      <c r="L93" s="213">
        <v>0</v>
      </c>
      <c r="M93" s="172">
        <v>0</v>
      </c>
      <c r="N93" s="221">
        <f>F93*30</f>
        <v>0</v>
      </c>
    </row>
    <row r="94" spans="1:14" ht="15" thickBot="1">
      <c r="A94" s="150"/>
      <c r="B94" s="98" t="s">
        <v>144</v>
      </c>
      <c r="C94" s="218"/>
      <c r="D94" s="182">
        <v>0</v>
      </c>
      <c r="E94" s="183">
        <v>0</v>
      </c>
      <c r="F94" s="183">
        <v>0</v>
      </c>
      <c r="G94" s="196">
        <v>0</v>
      </c>
      <c r="H94" s="181" t="s">
        <v>50</v>
      </c>
      <c r="I94" s="181" t="s">
        <v>50</v>
      </c>
      <c r="J94" s="251">
        <v>0</v>
      </c>
      <c r="K94" s="183">
        <v>0</v>
      </c>
      <c r="L94" s="183">
        <v>0</v>
      </c>
      <c r="M94" s="220">
        <v>0</v>
      </c>
      <c r="N94" s="257">
        <f>F94*30</f>
        <v>0</v>
      </c>
    </row>
    <row r="95" spans="1:14" ht="15" thickBot="1">
      <c r="A95" s="74" t="s">
        <v>57</v>
      </c>
      <c r="B95" s="75" t="s">
        <v>58</v>
      </c>
      <c r="C95" s="75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7"/>
    </row>
    <row r="96" spans="1:14" ht="14.25">
      <c r="A96" s="81" t="s">
        <v>40</v>
      </c>
      <c r="B96" s="81" t="s">
        <v>244</v>
      </c>
      <c r="C96" s="215">
        <v>3</v>
      </c>
      <c r="D96" s="212">
        <v>5</v>
      </c>
      <c r="E96" s="176">
        <v>2.5</v>
      </c>
      <c r="F96" s="176">
        <f aca="true" t="shared" si="7" ref="F96:F106">D96-E96</f>
        <v>2.5</v>
      </c>
      <c r="G96" s="224">
        <v>0</v>
      </c>
      <c r="H96" s="216" t="s">
        <v>167</v>
      </c>
      <c r="I96" s="255" t="s">
        <v>42</v>
      </c>
      <c r="J96" s="223">
        <v>64</v>
      </c>
      <c r="K96" s="213">
        <v>60</v>
      </c>
      <c r="L96" s="220">
        <v>0</v>
      </c>
      <c r="M96" s="172">
        <v>4</v>
      </c>
      <c r="N96" s="221">
        <f aca="true" t="shared" si="8" ref="N96:N106">D96*26-J96</f>
        <v>66</v>
      </c>
    </row>
    <row r="97" spans="1:14" ht="14.25">
      <c r="A97" s="67" t="s">
        <v>43</v>
      </c>
      <c r="B97" s="67" t="s">
        <v>73</v>
      </c>
      <c r="C97" s="178">
        <v>4</v>
      </c>
      <c r="D97" s="205">
        <v>2</v>
      </c>
      <c r="E97" s="180">
        <v>1.3</v>
      </c>
      <c r="F97" s="176">
        <f t="shared" si="7"/>
        <v>0.7</v>
      </c>
      <c r="G97" s="206">
        <v>0</v>
      </c>
      <c r="H97" s="202" t="s">
        <v>166</v>
      </c>
      <c r="I97" s="202" t="s">
        <v>42</v>
      </c>
      <c r="J97" s="205">
        <v>34</v>
      </c>
      <c r="K97" s="180">
        <v>30</v>
      </c>
      <c r="L97" s="180">
        <v>0</v>
      </c>
      <c r="M97" s="177">
        <v>4</v>
      </c>
      <c r="N97" s="202">
        <f t="shared" si="8"/>
        <v>18</v>
      </c>
    </row>
    <row r="98" spans="1:14" ht="14.25">
      <c r="A98" s="67" t="s">
        <v>44</v>
      </c>
      <c r="B98" s="67" t="s">
        <v>245</v>
      </c>
      <c r="C98" s="178">
        <v>3</v>
      </c>
      <c r="D98" s="205">
        <v>3</v>
      </c>
      <c r="E98" s="180">
        <v>1.3</v>
      </c>
      <c r="F98" s="176">
        <f t="shared" si="7"/>
        <v>1.7</v>
      </c>
      <c r="G98" s="206">
        <v>0</v>
      </c>
      <c r="H98" s="202" t="s">
        <v>167</v>
      </c>
      <c r="I98" s="202" t="s">
        <v>42</v>
      </c>
      <c r="J98" s="205">
        <v>34</v>
      </c>
      <c r="K98" s="180">
        <v>30</v>
      </c>
      <c r="L98" s="180">
        <v>0</v>
      </c>
      <c r="M98" s="177">
        <v>4</v>
      </c>
      <c r="N98" s="202">
        <f t="shared" si="8"/>
        <v>44</v>
      </c>
    </row>
    <row r="99" spans="1:14" ht="14.25">
      <c r="A99" s="67" t="s">
        <v>46</v>
      </c>
      <c r="B99" s="67" t="s">
        <v>223</v>
      </c>
      <c r="C99" s="178">
        <v>4</v>
      </c>
      <c r="D99" s="205">
        <v>3</v>
      </c>
      <c r="E99" s="180">
        <v>1.3</v>
      </c>
      <c r="F99" s="176">
        <f t="shared" si="7"/>
        <v>1.7</v>
      </c>
      <c r="G99" s="206">
        <v>0</v>
      </c>
      <c r="H99" s="202" t="s">
        <v>167</v>
      </c>
      <c r="I99" s="202" t="s">
        <v>42</v>
      </c>
      <c r="J99" s="205">
        <v>34</v>
      </c>
      <c r="K99" s="180">
        <v>30</v>
      </c>
      <c r="L99" s="180">
        <v>0</v>
      </c>
      <c r="M99" s="177">
        <v>4</v>
      </c>
      <c r="N99" s="202">
        <f t="shared" si="8"/>
        <v>44</v>
      </c>
    </row>
    <row r="100" spans="1:14" ht="14.25">
      <c r="A100" s="67" t="s">
        <v>147</v>
      </c>
      <c r="B100" s="67" t="s">
        <v>181</v>
      </c>
      <c r="C100" s="178">
        <v>3</v>
      </c>
      <c r="D100" s="205">
        <v>3</v>
      </c>
      <c r="E100" s="180">
        <v>1.3</v>
      </c>
      <c r="F100" s="176">
        <f t="shared" si="7"/>
        <v>1.7</v>
      </c>
      <c r="G100" s="206">
        <v>0</v>
      </c>
      <c r="H100" s="202" t="s">
        <v>166</v>
      </c>
      <c r="I100" s="202" t="s">
        <v>42</v>
      </c>
      <c r="J100" s="205">
        <v>34</v>
      </c>
      <c r="K100" s="180">
        <v>0</v>
      </c>
      <c r="L100" s="180">
        <v>30</v>
      </c>
      <c r="M100" s="177">
        <v>4</v>
      </c>
      <c r="N100" s="202">
        <f t="shared" si="8"/>
        <v>44</v>
      </c>
    </row>
    <row r="101" spans="1:14" ht="14.25">
      <c r="A101" s="67" t="s">
        <v>148</v>
      </c>
      <c r="B101" s="67" t="s">
        <v>182</v>
      </c>
      <c r="C101" s="178">
        <v>4</v>
      </c>
      <c r="D101" s="205">
        <v>2</v>
      </c>
      <c r="E101" s="180">
        <v>1.3</v>
      </c>
      <c r="F101" s="176">
        <f t="shared" si="7"/>
        <v>0.7</v>
      </c>
      <c r="G101" s="206">
        <v>0</v>
      </c>
      <c r="H101" s="202" t="s">
        <v>166</v>
      </c>
      <c r="I101" s="202" t="s">
        <v>42</v>
      </c>
      <c r="J101" s="205">
        <v>34</v>
      </c>
      <c r="K101" s="180">
        <v>0</v>
      </c>
      <c r="L101" s="180">
        <v>30</v>
      </c>
      <c r="M101" s="177">
        <v>4</v>
      </c>
      <c r="N101" s="202">
        <f t="shared" si="8"/>
        <v>18</v>
      </c>
    </row>
    <row r="102" spans="1:14" ht="14.25">
      <c r="A102" s="67" t="s">
        <v>149</v>
      </c>
      <c r="B102" s="67" t="s">
        <v>246</v>
      </c>
      <c r="C102" s="178">
        <v>3</v>
      </c>
      <c r="D102" s="205">
        <v>2</v>
      </c>
      <c r="E102" s="180">
        <v>1.3</v>
      </c>
      <c r="F102" s="176">
        <f t="shared" si="7"/>
        <v>0.7</v>
      </c>
      <c r="G102" s="206">
        <v>0</v>
      </c>
      <c r="H102" s="202" t="s">
        <v>166</v>
      </c>
      <c r="I102" s="202" t="s">
        <v>42</v>
      </c>
      <c r="J102" s="205">
        <v>34</v>
      </c>
      <c r="K102" s="180">
        <v>30</v>
      </c>
      <c r="L102" s="180">
        <v>0</v>
      </c>
      <c r="M102" s="177">
        <v>4</v>
      </c>
      <c r="N102" s="202">
        <f t="shared" si="8"/>
        <v>18</v>
      </c>
    </row>
    <row r="103" spans="1:14" ht="14.25">
      <c r="A103" s="67" t="s">
        <v>157</v>
      </c>
      <c r="B103" s="67" t="s">
        <v>74</v>
      </c>
      <c r="C103" s="178">
        <v>4</v>
      </c>
      <c r="D103" s="205">
        <v>1</v>
      </c>
      <c r="E103" s="180">
        <v>0.65</v>
      </c>
      <c r="F103" s="176">
        <f t="shared" si="7"/>
        <v>0.35</v>
      </c>
      <c r="G103" s="206">
        <v>0</v>
      </c>
      <c r="H103" s="202" t="s">
        <v>166</v>
      </c>
      <c r="I103" s="202" t="s">
        <v>42</v>
      </c>
      <c r="J103" s="205">
        <v>17</v>
      </c>
      <c r="K103" s="180">
        <v>15</v>
      </c>
      <c r="L103" s="180">
        <v>0</v>
      </c>
      <c r="M103" s="177">
        <v>2</v>
      </c>
      <c r="N103" s="257">
        <f t="shared" si="8"/>
        <v>9</v>
      </c>
    </row>
    <row r="104" spans="1:14" ht="14.25">
      <c r="A104" s="67" t="s">
        <v>158</v>
      </c>
      <c r="B104" s="67" t="s">
        <v>247</v>
      </c>
      <c r="C104" s="178">
        <v>4</v>
      </c>
      <c r="D104" s="205">
        <v>2</v>
      </c>
      <c r="E104" s="180">
        <v>1.3</v>
      </c>
      <c r="F104" s="180">
        <f t="shared" si="7"/>
        <v>0.7</v>
      </c>
      <c r="G104" s="206">
        <v>0</v>
      </c>
      <c r="H104" s="202" t="s">
        <v>167</v>
      </c>
      <c r="I104" s="202" t="s">
        <v>42</v>
      </c>
      <c r="J104" s="205">
        <v>34</v>
      </c>
      <c r="K104" s="180">
        <v>30</v>
      </c>
      <c r="L104" s="180">
        <v>0</v>
      </c>
      <c r="M104" s="180">
        <v>4</v>
      </c>
      <c r="N104" s="257">
        <f t="shared" si="8"/>
        <v>18</v>
      </c>
    </row>
    <row r="105" spans="1:14" ht="14.25">
      <c r="A105" s="67" t="s">
        <v>159</v>
      </c>
      <c r="B105" s="67" t="s">
        <v>224</v>
      </c>
      <c r="C105" s="178">
        <v>4</v>
      </c>
      <c r="D105" s="205">
        <v>1</v>
      </c>
      <c r="E105" s="180">
        <v>0.65</v>
      </c>
      <c r="F105" s="180">
        <f t="shared" si="7"/>
        <v>0.35</v>
      </c>
      <c r="G105" s="206">
        <v>0</v>
      </c>
      <c r="H105" s="202" t="s">
        <v>166</v>
      </c>
      <c r="I105" s="202" t="s">
        <v>42</v>
      </c>
      <c r="J105" s="205">
        <v>17</v>
      </c>
      <c r="K105" s="180">
        <v>0</v>
      </c>
      <c r="L105" s="180">
        <v>15</v>
      </c>
      <c r="M105" s="177">
        <v>2</v>
      </c>
      <c r="N105" s="257">
        <f t="shared" si="8"/>
        <v>9</v>
      </c>
    </row>
    <row r="106" spans="1:14" ht="15" thickBot="1">
      <c r="A106" s="67" t="s">
        <v>160</v>
      </c>
      <c r="B106" s="94" t="s">
        <v>75</v>
      </c>
      <c r="C106" s="239">
        <v>4</v>
      </c>
      <c r="D106" s="194">
        <v>2</v>
      </c>
      <c r="E106" s="195">
        <v>1.3</v>
      </c>
      <c r="F106" s="213">
        <f t="shared" si="7"/>
        <v>0.7</v>
      </c>
      <c r="G106" s="238">
        <v>0</v>
      </c>
      <c r="H106" s="256" t="s">
        <v>166</v>
      </c>
      <c r="I106" s="256" t="s">
        <v>42</v>
      </c>
      <c r="J106" s="194">
        <v>34</v>
      </c>
      <c r="K106" s="195">
        <v>30</v>
      </c>
      <c r="L106" s="195">
        <v>0</v>
      </c>
      <c r="M106" s="220">
        <v>4</v>
      </c>
      <c r="N106" s="257">
        <f t="shared" si="8"/>
        <v>18</v>
      </c>
    </row>
    <row r="107" spans="1:14" ht="15" thickBot="1">
      <c r="A107" s="69"/>
      <c r="B107" s="87" t="s">
        <v>49</v>
      </c>
      <c r="C107" s="234"/>
      <c r="D107" s="230">
        <f>SUM(D96:D106)</f>
        <v>26</v>
      </c>
      <c r="E107" s="231">
        <f>SUM(E96:E106)</f>
        <v>14.200000000000003</v>
      </c>
      <c r="F107" s="231">
        <f>SUM(F96:F106)</f>
        <v>11.799999999999997</v>
      </c>
      <c r="G107" s="232">
        <v>0</v>
      </c>
      <c r="H107" s="253" t="s">
        <v>50</v>
      </c>
      <c r="I107" s="253" t="s">
        <v>50</v>
      </c>
      <c r="J107" s="254">
        <f>SUM(J96:J106)</f>
        <v>370</v>
      </c>
      <c r="K107" s="231">
        <f>SUM(K96:K106)</f>
        <v>255</v>
      </c>
      <c r="L107" s="231">
        <f>SUM(L96:L106)</f>
        <v>75</v>
      </c>
      <c r="M107" s="231">
        <f>SUM(M96:M106)</f>
        <v>40</v>
      </c>
      <c r="N107" s="221">
        <f>SUM(N96:N106)</f>
        <v>306</v>
      </c>
    </row>
    <row r="108" spans="1:14" ht="14.25">
      <c r="A108" s="65"/>
      <c r="B108" s="60" t="s">
        <v>51</v>
      </c>
      <c r="C108" s="208"/>
      <c r="D108" s="190">
        <v>0</v>
      </c>
      <c r="E108" s="191">
        <v>0</v>
      </c>
      <c r="F108" s="176">
        <v>0</v>
      </c>
      <c r="G108" s="192">
        <v>0</v>
      </c>
      <c r="H108" s="221" t="s">
        <v>50</v>
      </c>
      <c r="I108" s="170" t="s">
        <v>50</v>
      </c>
      <c r="J108" s="177">
        <v>0</v>
      </c>
      <c r="K108" s="176">
        <v>0</v>
      </c>
      <c r="L108" s="176">
        <v>0</v>
      </c>
      <c r="M108" s="177">
        <v>0</v>
      </c>
      <c r="N108" s="221">
        <f>F108*30</f>
        <v>0</v>
      </c>
    </row>
    <row r="109" spans="1:15" ht="15" thickBot="1">
      <c r="A109" s="99"/>
      <c r="B109" s="150" t="s">
        <v>144</v>
      </c>
      <c r="C109" s="251"/>
      <c r="D109" s="251">
        <f>SUM(D96,D98,D102,D104)</f>
        <v>12</v>
      </c>
      <c r="E109" s="242">
        <f>SUM(E96,E98,E102,E104)</f>
        <v>6.3999999999999995</v>
      </c>
      <c r="F109" s="183">
        <f>SUM(F96,F98,F102,F104)</f>
        <v>5.6000000000000005</v>
      </c>
      <c r="G109" s="196">
        <v>0</v>
      </c>
      <c r="H109" s="218" t="s">
        <v>50</v>
      </c>
      <c r="I109" s="181" t="s">
        <v>50</v>
      </c>
      <c r="J109" s="251">
        <f>SUM(J96,J98,J102,J104)</f>
        <v>166</v>
      </c>
      <c r="K109" s="242">
        <f>SUM(K96,K98,K102,K104)</f>
        <v>150</v>
      </c>
      <c r="L109" s="242">
        <f>SUM(L96,L98,L102,L104)</f>
        <v>0</v>
      </c>
      <c r="M109" s="196">
        <f>SUM(M96,M98,M102,M104)</f>
        <v>16</v>
      </c>
      <c r="N109" s="251">
        <f>SUM(N96,N98,N102,N104)</f>
        <v>146</v>
      </c>
      <c r="O109" s="268"/>
    </row>
    <row r="110" spans="1:14" ht="15" thickBot="1">
      <c r="A110" s="74" t="s">
        <v>61</v>
      </c>
      <c r="B110" s="75" t="s">
        <v>62</v>
      </c>
      <c r="C110" s="75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7"/>
    </row>
    <row r="111" spans="1:14" ht="14.25">
      <c r="A111" s="64" t="s">
        <v>40</v>
      </c>
      <c r="B111" s="160" t="s">
        <v>76</v>
      </c>
      <c r="C111" s="257">
        <v>3</v>
      </c>
      <c r="D111" s="191">
        <v>2</v>
      </c>
      <c r="E111" s="176">
        <v>1.3</v>
      </c>
      <c r="F111" s="176">
        <f>D111-E111</f>
        <v>0.7</v>
      </c>
      <c r="G111" s="192">
        <v>0</v>
      </c>
      <c r="H111" s="257" t="s">
        <v>166</v>
      </c>
      <c r="I111" s="174" t="s">
        <v>42</v>
      </c>
      <c r="J111" s="177">
        <v>34</v>
      </c>
      <c r="K111" s="176">
        <v>30</v>
      </c>
      <c r="L111" s="176">
        <v>0</v>
      </c>
      <c r="M111" s="177">
        <v>4</v>
      </c>
      <c r="N111" s="221">
        <f>D111*26-J111</f>
        <v>18</v>
      </c>
    </row>
    <row r="112" spans="1:14" ht="14.25">
      <c r="A112" s="67" t="s">
        <v>43</v>
      </c>
      <c r="B112" s="161" t="s">
        <v>77</v>
      </c>
      <c r="C112" s="202">
        <v>4</v>
      </c>
      <c r="D112" s="205">
        <v>2</v>
      </c>
      <c r="E112" s="180">
        <v>1.3</v>
      </c>
      <c r="F112" s="176">
        <f>D112-E112</f>
        <v>0.7</v>
      </c>
      <c r="G112" s="206">
        <v>0</v>
      </c>
      <c r="H112" s="202" t="s">
        <v>166</v>
      </c>
      <c r="I112" s="202" t="s">
        <v>42</v>
      </c>
      <c r="J112" s="205">
        <v>34</v>
      </c>
      <c r="K112" s="180">
        <v>0</v>
      </c>
      <c r="L112" s="180">
        <v>30</v>
      </c>
      <c r="M112" s="177">
        <v>4</v>
      </c>
      <c r="N112" s="257">
        <f>D112*26-J112</f>
        <v>18</v>
      </c>
    </row>
    <row r="113" spans="1:14" ht="14.25">
      <c r="A113" s="67" t="s">
        <v>44</v>
      </c>
      <c r="B113" s="161" t="s">
        <v>183</v>
      </c>
      <c r="C113" s="202">
        <v>3</v>
      </c>
      <c r="D113" s="205">
        <v>1</v>
      </c>
      <c r="E113" s="180">
        <v>0.65</v>
      </c>
      <c r="F113" s="176">
        <f>D113-E113</f>
        <v>0.35</v>
      </c>
      <c r="G113" s="206">
        <v>1</v>
      </c>
      <c r="H113" s="202" t="s">
        <v>166</v>
      </c>
      <c r="I113" s="202" t="s">
        <v>42</v>
      </c>
      <c r="J113" s="205">
        <v>17</v>
      </c>
      <c r="K113" s="180">
        <v>0</v>
      </c>
      <c r="L113" s="180">
        <v>15</v>
      </c>
      <c r="M113" s="177">
        <v>2</v>
      </c>
      <c r="N113" s="257">
        <f>D113*26-J113</f>
        <v>9</v>
      </c>
    </row>
    <row r="114" spans="1:14" ht="15" thickBot="1">
      <c r="A114" s="67" t="s">
        <v>46</v>
      </c>
      <c r="B114" s="161" t="s">
        <v>184</v>
      </c>
      <c r="C114" s="202">
        <v>4</v>
      </c>
      <c r="D114" s="205">
        <v>1</v>
      </c>
      <c r="E114" s="183">
        <v>0.65</v>
      </c>
      <c r="F114" s="183">
        <f>D114-E114</f>
        <v>0.35</v>
      </c>
      <c r="G114" s="196">
        <v>1</v>
      </c>
      <c r="H114" s="181" t="s">
        <v>166</v>
      </c>
      <c r="I114" s="181" t="s">
        <v>42</v>
      </c>
      <c r="J114" s="205">
        <v>17</v>
      </c>
      <c r="K114" s="180">
        <v>0</v>
      </c>
      <c r="L114" s="180">
        <v>15</v>
      </c>
      <c r="M114" s="177">
        <v>2</v>
      </c>
      <c r="N114" s="257">
        <f>D114*26-J114</f>
        <v>9</v>
      </c>
    </row>
    <row r="115" spans="1:14" ht="15" thickBot="1">
      <c r="A115" s="87"/>
      <c r="B115" s="77" t="s">
        <v>49</v>
      </c>
      <c r="C115" s="253"/>
      <c r="D115" s="230">
        <f>SUM(D111:D114)</f>
        <v>6</v>
      </c>
      <c r="E115" s="185">
        <f>SUM(E111:E114)</f>
        <v>3.9</v>
      </c>
      <c r="F115" s="186">
        <f>SUM(F111:F114)</f>
        <v>2.1</v>
      </c>
      <c r="G115" s="232">
        <f>SUM(G111:G114)</f>
        <v>2</v>
      </c>
      <c r="H115" s="234" t="s">
        <v>50</v>
      </c>
      <c r="I115" s="234" t="s">
        <v>50</v>
      </c>
      <c r="J115" s="233">
        <f>SUM(J111:J114)</f>
        <v>102</v>
      </c>
      <c r="K115" s="231">
        <f>SUM(K111:K114)</f>
        <v>30</v>
      </c>
      <c r="L115" s="231">
        <f>SUM(L111:L114)</f>
        <v>60</v>
      </c>
      <c r="M115" s="231">
        <v>0</v>
      </c>
      <c r="N115" s="221">
        <f>SUM(N111:N114)</f>
        <v>54</v>
      </c>
    </row>
    <row r="116" spans="1:14" ht="14.25">
      <c r="A116" s="65"/>
      <c r="B116" s="60" t="s">
        <v>51</v>
      </c>
      <c r="C116" s="208"/>
      <c r="D116" s="190">
        <v>2</v>
      </c>
      <c r="E116" s="191">
        <v>1.3</v>
      </c>
      <c r="F116" s="176">
        <v>0.7</v>
      </c>
      <c r="G116" s="192">
        <f>SUM(G111:G114)</f>
        <v>2</v>
      </c>
      <c r="H116" s="170" t="s">
        <v>50</v>
      </c>
      <c r="I116" s="170" t="s">
        <v>50</v>
      </c>
      <c r="J116" s="177">
        <v>34</v>
      </c>
      <c r="K116" s="176">
        <v>0</v>
      </c>
      <c r="L116" s="176">
        <v>30</v>
      </c>
      <c r="M116" s="177">
        <v>4</v>
      </c>
      <c r="N116" s="221">
        <f>D116*26-J116</f>
        <v>18</v>
      </c>
    </row>
    <row r="117" spans="1:14" ht="15" thickBot="1">
      <c r="A117" s="68"/>
      <c r="B117" s="73" t="s">
        <v>162</v>
      </c>
      <c r="C117" s="209"/>
      <c r="D117" s="193">
        <v>0</v>
      </c>
      <c r="E117" s="194">
        <v>0</v>
      </c>
      <c r="F117" s="195">
        <v>0</v>
      </c>
      <c r="G117" s="196">
        <v>0</v>
      </c>
      <c r="H117" s="188" t="s">
        <v>50</v>
      </c>
      <c r="I117" s="188" t="s">
        <v>50</v>
      </c>
      <c r="J117" s="197">
        <v>0</v>
      </c>
      <c r="K117" s="195">
        <v>0</v>
      </c>
      <c r="L117" s="195">
        <v>0</v>
      </c>
      <c r="M117" s="220">
        <v>0</v>
      </c>
      <c r="N117" s="257">
        <f>F117*30</f>
        <v>0</v>
      </c>
    </row>
    <row r="118" spans="1:14" ht="15" thickBot="1">
      <c r="A118" s="74" t="s">
        <v>63</v>
      </c>
      <c r="B118" s="75" t="s">
        <v>64</v>
      </c>
      <c r="C118" s="75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7"/>
    </row>
    <row r="119" spans="1:14" ht="14.25">
      <c r="A119" s="60" t="s">
        <v>40</v>
      </c>
      <c r="B119" s="110" t="s">
        <v>231</v>
      </c>
      <c r="C119" s="170">
        <v>3</v>
      </c>
      <c r="D119" s="191">
        <v>3</v>
      </c>
      <c r="E119" s="176">
        <v>1.3</v>
      </c>
      <c r="F119" s="176">
        <f aca="true" t="shared" si="9" ref="F119:F126">D119-E119</f>
        <v>1.7</v>
      </c>
      <c r="G119" s="201">
        <v>0</v>
      </c>
      <c r="H119" s="170" t="s">
        <v>166</v>
      </c>
      <c r="I119" s="170" t="s">
        <v>42</v>
      </c>
      <c r="J119" s="191">
        <f>SUM(K119:M119)</f>
        <v>34</v>
      </c>
      <c r="K119" s="176">
        <v>30</v>
      </c>
      <c r="L119" s="176">
        <v>0</v>
      </c>
      <c r="M119" s="177">
        <v>4</v>
      </c>
      <c r="N119" s="221">
        <f>D119*26-J119</f>
        <v>44</v>
      </c>
    </row>
    <row r="120" spans="1:14" ht="14.25">
      <c r="A120" s="67" t="s">
        <v>43</v>
      </c>
      <c r="B120" s="161" t="s">
        <v>232</v>
      </c>
      <c r="C120" s="178">
        <v>4</v>
      </c>
      <c r="D120" s="205">
        <v>2</v>
      </c>
      <c r="E120" s="180">
        <v>1.3</v>
      </c>
      <c r="F120" s="180">
        <f t="shared" si="9"/>
        <v>0.7</v>
      </c>
      <c r="G120" s="206">
        <v>0</v>
      </c>
      <c r="H120" s="178" t="s">
        <v>167</v>
      </c>
      <c r="I120" s="178" t="s">
        <v>42</v>
      </c>
      <c r="J120" s="191">
        <f aca="true" t="shared" si="10" ref="J120:J126">SUM(K120:M120)</f>
        <v>34</v>
      </c>
      <c r="K120" s="180">
        <v>30</v>
      </c>
      <c r="L120" s="180">
        <v>0</v>
      </c>
      <c r="M120" s="177">
        <v>4</v>
      </c>
      <c r="N120" s="257">
        <f>D120*26-J120</f>
        <v>18</v>
      </c>
    </row>
    <row r="121" spans="1:14" ht="14.25">
      <c r="A121" s="67" t="s">
        <v>44</v>
      </c>
      <c r="B121" s="161" t="s">
        <v>225</v>
      </c>
      <c r="C121" s="178">
        <v>4</v>
      </c>
      <c r="D121" s="205">
        <v>1</v>
      </c>
      <c r="E121" s="180">
        <v>1</v>
      </c>
      <c r="F121" s="180">
        <f t="shared" si="9"/>
        <v>0</v>
      </c>
      <c r="G121" s="206">
        <v>0</v>
      </c>
      <c r="H121" s="178" t="s">
        <v>166</v>
      </c>
      <c r="I121" s="178" t="s">
        <v>42</v>
      </c>
      <c r="J121" s="191">
        <f t="shared" si="10"/>
        <v>30</v>
      </c>
      <c r="K121" s="180">
        <v>0</v>
      </c>
      <c r="L121" s="180">
        <v>30</v>
      </c>
      <c r="M121" s="177">
        <v>0</v>
      </c>
      <c r="N121" s="257">
        <v>0</v>
      </c>
    </row>
    <row r="122" spans="1:14" ht="15" customHeight="1">
      <c r="A122" s="67" t="s">
        <v>46</v>
      </c>
      <c r="B122" s="161" t="s">
        <v>233</v>
      </c>
      <c r="C122" s="178">
        <v>3</v>
      </c>
      <c r="D122" s="205">
        <v>2</v>
      </c>
      <c r="E122" s="180">
        <v>0.65</v>
      </c>
      <c r="F122" s="180">
        <f t="shared" si="9"/>
        <v>1.35</v>
      </c>
      <c r="G122" s="206">
        <v>0</v>
      </c>
      <c r="H122" s="178" t="s">
        <v>166</v>
      </c>
      <c r="I122" s="178" t="s">
        <v>42</v>
      </c>
      <c r="J122" s="191">
        <f t="shared" si="10"/>
        <v>17</v>
      </c>
      <c r="K122" s="180">
        <v>15</v>
      </c>
      <c r="L122" s="180">
        <v>0</v>
      </c>
      <c r="M122" s="177">
        <v>2</v>
      </c>
      <c r="N122" s="257">
        <f>D122*26-J122</f>
        <v>35</v>
      </c>
    </row>
    <row r="123" spans="1:14" ht="14.25">
      <c r="A123" s="67" t="s">
        <v>147</v>
      </c>
      <c r="B123" s="161" t="s">
        <v>78</v>
      </c>
      <c r="C123" s="178">
        <v>4</v>
      </c>
      <c r="D123" s="205">
        <v>2</v>
      </c>
      <c r="E123" s="180">
        <v>1.3</v>
      </c>
      <c r="F123" s="180">
        <f t="shared" si="9"/>
        <v>0.7</v>
      </c>
      <c r="G123" s="206">
        <v>0</v>
      </c>
      <c r="H123" s="178" t="s">
        <v>166</v>
      </c>
      <c r="I123" s="178" t="s">
        <v>42</v>
      </c>
      <c r="J123" s="191">
        <f t="shared" si="10"/>
        <v>34</v>
      </c>
      <c r="K123" s="180">
        <v>0</v>
      </c>
      <c r="L123" s="180">
        <v>30</v>
      </c>
      <c r="M123" s="177">
        <v>4</v>
      </c>
      <c r="N123" s="257">
        <f>D123*26-J123</f>
        <v>18</v>
      </c>
    </row>
    <row r="124" spans="1:14" ht="14.25">
      <c r="A124" s="67" t="s">
        <v>148</v>
      </c>
      <c r="B124" s="161" t="s">
        <v>234</v>
      </c>
      <c r="C124" s="178">
        <v>4</v>
      </c>
      <c r="D124" s="205">
        <v>1</v>
      </c>
      <c r="E124" s="180">
        <v>0.65</v>
      </c>
      <c r="F124" s="180">
        <f t="shared" si="9"/>
        <v>0.35</v>
      </c>
      <c r="G124" s="206">
        <v>0</v>
      </c>
      <c r="H124" s="178" t="s">
        <v>166</v>
      </c>
      <c r="I124" s="178" t="s">
        <v>42</v>
      </c>
      <c r="J124" s="191">
        <f t="shared" si="10"/>
        <v>17</v>
      </c>
      <c r="K124" s="180">
        <v>15</v>
      </c>
      <c r="L124" s="180">
        <v>0</v>
      </c>
      <c r="M124" s="177">
        <v>2</v>
      </c>
      <c r="N124" s="257">
        <f>D124*26-J124</f>
        <v>9</v>
      </c>
    </row>
    <row r="125" spans="1:14" ht="14.25">
      <c r="A125" s="67" t="s">
        <v>149</v>
      </c>
      <c r="B125" s="161" t="s">
        <v>79</v>
      </c>
      <c r="C125" s="178">
        <v>3</v>
      </c>
      <c r="D125" s="205">
        <v>2</v>
      </c>
      <c r="E125" s="180">
        <v>1.3</v>
      </c>
      <c r="F125" s="180">
        <f t="shared" si="9"/>
        <v>0.7</v>
      </c>
      <c r="G125" s="206">
        <v>2</v>
      </c>
      <c r="H125" s="178" t="s">
        <v>166</v>
      </c>
      <c r="I125" s="178" t="s">
        <v>42</v>
      </c>
      <c r="J125" s="191">
        <f t="shared" si="10"/>
        <v>34</v>
      </c>
      <c r="K125" s="180">
        <v>0</v>
      </c>
      <c r="L125" s="180">
        <v>30</v>
      </c>
      <c r="M125" s="177">
        <v>4</v>
      </c>
      <c r="N125" s="257">
        <f>D125*26-J125</f>
        <v>18</v>
      </c>
    </row>
    <row r="126" spans="1:14" ht="15" thickBot="1">
      <c r="A126" s="150" t="s">
        <v>157</v>
      </c>
      <c r="B126" s="166" t="s">
        <v>80</v>
      </c>
      <c r="C126" s="239">
        <v>3</v>
      </c>
      <c r="D126" s="194">
        <v>2</v>
      </c>
      <c r="E126" s="195">
        <v>1.3</v>
      </c>
      <c r="F126" s="195">
        <f t="shared" si="9"/>
        <v>0.7</v>
      </c>
      <c r="G126" s="238">
        <v>2</v>
      </c>
      <c r="H126" s="239" t="s">
        <v>166</v>
      </c>
      <c r="I126" s="239" t="s">
        <v>42</v>
      </c>
      <c r="J126" s="191">
        <f t="shared" si="10"/>
        <v>34</v>
      </c>
      <c r="K126" s="195">
        <v>0</v>
      </c>
      <c r="L126" s="195">
        <v>30</v>
      </c>
      <c r="M126" s="220">
        <v>4</v>
      </c>
      <c r="N126" s="257">
        <f>D126*26-J126</f>
        <v>18</v>
      </c>
    </row>
    <row r="127" spans="1:14" ht="15" thickBot="1">
      <c r="A127" s="69"/>
      <c r="B127" s="87" t="s">
        <v>49</v>
      </c>
      <c r="C127" s="253"/>
      <c r="D127" s="230">
        <f>SUM(D119:D126)</f>
        <v>15</v>
      </c>
      <c r="E127" s="230">
        <f>SUM(E119:E126)</f>
        <v>8.8</v>
      </c>
      <c r="F127" s="231">
        <f>SUM(F119:F126)</f>
        <v>6.2</v>
      </c>
      <c r="G127" s="232">
        <f>SUM(G119:G126)</f>
        <v>4</v>
      </c>
      <c r="H127" s="234" t="s">
        <v>50</v>
      </c>
      <c r="I127" s="234" t="s">
        <v>50</v>
      </c>
      <c r="J127" s="254">
        <f>SUM(J119:J126)</f>
        <v>234</v>
      </c>
      <c r="K127" s="231">
        <f>SUM(K119:K126)</f>
        <v>90</v>
      </c>
      <c r="L127" s="231">
        <f>SUM(L119:L126)</f>
        <v>120</v>
      </c>
      <c r="M127" s="231">
        <v>0</v>
      </c>
      <c r="N127" s="221">
        <f>SUM(N119:N126)</f>
        <v>160</v>
      </c>
    </row>
    <row r="128" spans="1:14" ht="14.25">
      <c r="A128" s="65"/>
      <c r="B128" s="60" t="s">
        <v>51</v>
      </c>
      <c r="C128" s="208"/>
      <c r="D128" s="176">
        <f>SUM(D125:D126)</f>
        <v>4</v>
      </c>
      <c r="E128" s="176">
        <f>SUM(E125:E126)</f>
        <v>2.6</v>
      </c>
      <c r="F128" s="176">
        <f>SUM(F125:F126)</f>
        <v>1.4</v>
      </c>
      <c r="G128" s="192">
        <v>4</v>
      </c>
      <c r="H128" s="170" t="s">
        <v>50</v>
      </c>
      <c r="I128" s="170" t="s">
        <v>50</v>
      </c>
      <c r="J128" s="176">
        <f>SUM(J125:J126)</f>
        <v>68</v>
      </c>
      <c r="K128" s="176">
        <f>SUM(K125:K126)</f>
        <v>0</v>
      </c>
      <c r="L128" s="176">
        <f>SUM(L125:L126)</f>
        <v>60</v>
      </c>
      <c r="M128" s="176">
        <f>SUM(M125:M126)</f>
        <v>8</v>
      </c>
      <c r="N128" s="176">
        <f>SUM(N125:N126)</f>
        <v>36</v>
      </c>
    </row>
    <row r="129" spans="1:14" ht="15" thickBot="1">
      <c r="A129" s="68"/>
      <c r="B129" s="73" t="s">
        <v>144</v>
      </c>
      <c r="C129" s="209"/>
      <c r="D129" s="193">
        <v>0</v>
      </c>
      <c r="E129" s="194">
        <v>0</v>
      </c>
      <c r="F129" s="195">
        <v>0</v>
      </c>
      <c r="G129" s="196">
        <v>0</v>
      </c>
      <c r="H129" s="188" t="s">
        <v>50</v>
      </c>
      <c r="I129" s="188" t="s">
        <v>50</v>
      </c>
      <c r="J129" s="197">
        <v>0</v>
      </c>
      <c r="K129" s="195">
        <v>0</v>
      </c>
      <c r="L129" s="195">
        <v>0</v>
      </c>
      <c r="M129" s="220">
        <v>0</v>
      </c>
      <c r="N129" s="257">
        <f>F129*30</f>
        <v>0</v>
      </c>
    </row>
    <row r="130" spans="1:14" ht="15" thickBot="1">
      <c r="A130" s="74" t="s">
        <v>65</v>
      </c>
      <c r="B130" s="75" t="s">
        <v>66</v>
      </c>
      <c r="C130" s="75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7"/>
    </row>
    <row r="131" spans="1:14" ht="14.25">
      <c r="A131" s="67" t="s">
        <v>44</v>
      </c>
      <c r="B131" s="161" t="s">
        <v>81</v>
      </c>
      <c r="C131" s="178">
        <v>4</v>
      </c>
      <c r="D131" s="205">
        <v>0.25</v>
      </c>
      <c r="E131" s="205">
        <v>0.25</v>
      </c>
      <c r="F131" s="180">
        <v>0</v>
      </c>
      <c r="G131" s="206">
        <v>0</v>
      </c>
      <c r="H131" s="178" t="s">
        <v>166</v>
      </c>
      <c r="I131" s="178" t="s">
        <v>42</v>
      </c>
      <c r="J131" s="179">
        <v>2</v>
      </c>
      <c r="K131" s="180">
        <v>2</v>
      </c>
      <c r="L131" s="180">
        <v>0</v>
      </c>
      <c r="M131" s="177">
        <v>0</v>
      </c>
      <c r="N131" s="221">
        <f>F131*26</f>
        <v>0</v>
      </c>
    </row>
    <row r="132" spans="1:14" ht="14.25">
      <c r="A132" s="67" t="s">
        <v>46</v>
      </c>
      <c r="B132" s="161" t="s">
        <v>143</v>
      </c>
      <c r="C132" s="178">
        <v>4</v>
      </c>
      <c r="D132" s="205">
        <v>0.25</v>
      </c>
      <c r="E132" s="205">
        <v>0.25</v>
      </c>
      <c r="F132" s="180">
        <v>0</v>
      </c>
      <c r="G132" s="206">
        <v>0</v>
      </c>
      <c r="H132" s="178" t="s">
        <v>166</v>
      </c>
      <c r="I132" s="179" t="s">
        <v>42</v>
      </c>
      <c r="J132" s="249">
        <v>2</v>
      </c>
      <c r="K132" s="180">
        <v>2</v>
      </c>
      <c r="L132" s="180">
        <v>0</v>
      </c>
      <c r="M132" s="177">
        <v>0</v>
      </c>
      <c r="N132" s="202">
        <f>F132*30</f>
        <v>0</v>
      </c>
    </row>
    <row r="133" spans="1:14" ht="15" thickBot="1">
      <c r="A133" s="150" t="s">
        <v>147</v>
      </c>
      <c r="B133" s="235" t="s">
        <v>82</v>
      </c>
      <c r="C133" s="239">
        <v>4</v>
      </c>
      <c r="D133" s="194">
        <v>0.5</v>
      </c>
      <c r="E133" s="194">
        <v>0.5</v>
      </c>
      <c r="F133" s="195">
        <v>0</v>
      </c>
      <c r="G133" s="238">
        <v>0</v>
      </c>
      <c r="H133" s="239" t="s">
        <v>166</v>
      </c>
      <c r="I133" s="240" t="s">
        <v>42</v>
      </c>
      <c r="J133" s="209">
        <v>4</v>
      </c>
      <c r="K133" s="195">
        <v>4</v>
      </c>
      <c r="L133" s="195">
        <v>0</v>
      </c>
      <c r="M133" s="220">
        <v>0</v>
      </c>
      <c r="N133" s="259">
        <f>F133*30</f>
        <v>0</v>
      </c>
    </row>
    <row r="134" spans="1:14" ht="15" thickBot="1">
      <c r="A134" s="74" t="s">
        <v>67</v>
      </c>
      <c r="B134" s="76"/>
      <c r="C134" s="76"/>
      <c r="D134" s="76"/>
      <c r="E134" s="76"/>
      <c r="F134" s="76"/>
      <c r="G134" s="76"/>
      <c r="H134" s="116"/>
      <c r="I134" s="116"/>
      <c r="J134" s="76"/>
      <c r="K134" s="76"/>
      <c r="L134" s="76"/>
      <c r="M134" s="76"/>
      <c r="N134" s="77"/>
    </row>
    <row r="135" spans="1:14" ht="15" thickBot="1">
      <c r="A135" s="87" t="s">
        <v>40</v>
      </c>
      <c r="B135" s="54" t="s">
        <v>83</v>
      </c>
      <c r="C135" s="188">
        <v>4</v>
      </c>
      <c r="D135" s="185">
        <v>2</v>
      </c>
      <c r="E135" s="186">
        <v>1.15</v>
      </c>
      <c r="F135" s="186">
        <v>0.85</v>
      </c>
      <c r="G135" s="187">
        <v>2</v>
      </c>
      <c r="H135" s="188" t="s">
        <v>166</v>
      </c>
      <c r="I135" s="253" t="s">
        <v>48</v>
      </c>
      <c r="J135" s="185">
        <v>30</v>
      </c>
      <c r="K135" s="186">
        <v>0</v>
      </c>
      <c r="L135" s="186">
        <v>0</v>
      </c>
      <c r="M135" s="187">
        <v>30</v>
      </c>
      <c r="N135" s="221">
        <v>22</v>
      </c>
    </row>
    <row r="136" spans="1:14" ht="15" thickBot="1">
      <c r="A136" s="100"/>
      <c r="B136" s="53"/>
      <c r="C136" s="53"/>
      <c r="D136" s="53"/>
      <c r="E136" s="53"/>
      <c r="F136" s="53"/>
      <c r="G136" s="76"/>
      <c r="H136" s="116"/>
      <c r="I136" s="119"/>
      <c r="J136" s="53"/>
      <c r="K136" s="53"/>
      <c r="L136" s="53"/>
      <c r="M136" s="53"/>
      <c r="N136" s="77"/>
    </row>
    <row r="137" spans="1:14" ht="14.25">
      <c r="A137" s="315" t="s">
        <v>68</v>
      </c>
      <c r="B137" s="316"/>
      <c r="C137" s="221">
        <v>3</v>
      </c>
      <c r="D137" s="198">
        <f>D82+D84+D90+D96+D98+D100+D102+D111+D113+D119+D122+D125+D126</f>
        <v>30</v>
      </c>
      <c r="E137" s="198">
        <f>E82+E84+E90+E96+E98+E100+E102+E111+E113+E119+E122+E125+E126</f>
        <v>16.500000000000004</v>
      </c>
      <c r="F137" s="198">
        <f>F82+F84+F90+F96+F98+F100+F102+F111+F113+F119+F122+F125+F126</f>
        <v>13.499999999999996</v>
      </c>
      <c r="G137" s="198">
        <f>G82+G84+G90+G96+G98+G100+G102+G111+G113+G119+G122+G125+G126</f>
        <v>6</v>
      </c>
      <c r="H137" s="221" t="s">
        <v>50</v>
      </c>
      <c r="I137" s="171" t="s">
        <v>50</v>
      </c>
      <c r="J137" s="198">
        <f>J82+J84+J90+J96+J98+J100+J102+J111+J113+J119+J122+J125+J126</f>
        <v>430</v>
      </c>
      <c r="K137" s="198">
        <f>K82+K84+K90+K96+K98+K100+K102+K111+K113+K119+K122+K125+K126</f>
        <v>225</v>
      </c>
      <c r="L137" s="198">
        <f>L82+L84+L90+L96+L98+L100+L102+L111+L113+L119+L122+L125+L126</f>
        <v>157</v>
      </c>
      <c r="M137" s="198">
        <f>M82+M84+M90+M96+M98+M100+M102+M111+M113+M119+M122+M125+M126</f>
        <v>48</v>
      </c>
      <c r="N137" s="221">
        <f>N82+N84+N90+N96+N98+N100+N102+N111+N113+N119+N122+N125+N126</f>
        <v>350</v>
      </c>
    </row>
    <row r="138" spans="1:14" ht="15" thickBot="1">
      <c r="A138" s="325" t="s">
        <v>68</v>
      </c>
      <c r="B138" s="326"/>
      <c r="C138" s="207">
        <v>4</v>
      </c>
      <c r="D138" s="222">
        <f>D83+D85+D91+D97+D99+D101+D103+D104+D105+D106+D112+D114+D120+D121+D123+D124+D131+D132+D133+D135</f>
        <v>30</v>
      </c>
      <c r="E138" s="222">
        <f>E83+E85+E91+E97+E99+E101+E103+E104+E105+E106+E112+E114+E120+E121+E123+E124+E131+E132+E133+E135</f>
        <v>19.75</v>
      </c>
      <c r="F138" s="222">
        <f>F83+F85+F91+F97+F99+F101+F103+F104+F105+F106+F112+F114+F120+F121+F123+F124+F131+F132+F133+F135</f>
        <v>10.249999999999998</v>
      </c>
      <c r="G138" s="222">
        <f>G83+G85+G91+G97+G99+G101+G103+G104+G105+G106+G112+G114+G120+G121+G123+G124+G131+G132+G133+G135</f>
        <v>4</v>
      </c>
      <c r="H138" s="218" t="s">
        <v>50</v>
      </c>
      <c r="I138" s="189" t="s">
        <v>50</v>
      </c>
      <c r="J138" s="222">
        <f>J83+J85+J91+J97+J99+J101+J103+J104+J105+J106+J112+J114+J120+J121+J123+J124+J131+J132+J133+J135</f>
        <v>502</v>
      </c>
      <c r="K138" s="222">
        <f>K83+K85+K91+K97+K99+K101+K103+K104+K105+K106+K112+K114+K120+K121+K123+K124+K131+K132+K133+K135</f>
        <v>218</v>
      </c>
      <c r="L138" s="222">
        <f>L83+L85+L91+L97+L99+L101+L103+L104+L105+L106+L112+L114+L120+L121+L123+L124+L131+L132+L133+L135</f>
        <v>202</v>
      </c>
      <c r="M138" s="222">
        <f>M83+M85+M91+M97+M99+M101+M103+M104+M105+M106+M112+M114+M120+M121+M123+M124+M131+M132+M133+M135</f>
        <v>82</v>
      </c>
      <c r="N138" s="207">
        <f>N83+N85+N91+N97+N99+N101+N103+N104+N105+N106+N112+N114+N120+N121+N123+N124+N131+N132+N133+N135</f>
        <v>264</v>
      </c>
    </row>
    <row r="139" spans="1:14" ht="15" thickBot="1">
      <c r="A139" s="103"/>
      <c r="B139" s="104"/>
      <c r="C139" s="105"/>
      <c r="D139" s="105"/>
      <c r="E139" s="105"/>
      <c r="F139" s="105"/>
      <c r="G139" s="106"/>
      <c r="H139" s="106"/>
      <c r="I139" s="106"/>
      <c r="J139" s="106"/>
      <c r="K139" s="106"/>
      <c r="L139" s="106"/>
      <c r="M139" s="106"/>
      <c r="N139" s="107"/>
    </row>
    <row r="140" spans="1:14" ht="15" thickBot="1">
      <c r="A140" s="327" t="s">
        <v>84</v>
      </c>
      <c r="B140" s="328"/>
      <c r="C140" s="253" t="s">
        <v>50</v>
      </c>
      <c r="D140" s="228">
        <f>D137+D138</f>
        <v>60</v>
      </c>
      <c r="E140" s="228">
        <f>E137+E138</f>
        <v>36.25</v>
      </c>
      <c r="F140" s="228">
        <f>F137+F138</f>
        <v>23.749999999999993</v>
      </c>
      <c r="G140" s="253">
        <f>G137+G138</f>
        <v>10</v>
      </c>
      <c r="H140" s="234" t="s">
        <v>50</v>
      </c>
      <c r="I140" s="234" t="s">
        <v>50</v>
      </c>
      <c r="J140" s="228">
        <f>J137+J138</f>
        <v>932</v>
      </c>
      <c r="K140" s="228">
        <f>K137+K138</f>
        <v>443</v>
      </c>
      <c r="L140" s="228">
        <f>L137+L138</f>
        <v>359</v>
      </c>
      <c r="M140" s="228">
        <f>M137+M138</f>
        <v>130</v>
      </c>
      <c r="N140" s="253">
        <f>N137+N138</f>
        <v>614</v>
      </c>
    </row>
    <row r="141" spans="1:14" ht="14.25">
      <c r="A141" s="109"/>
      <c r="B141" s="109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1:14" ht="14.25">
      <c r="A142" s="105"/>
      <c r="B142" s="104" t="s">
        <v>70</v>
      </c>
      <c r="C142" s="105"/>
      <c r="D142" s="105"/>
      <c r="E142" s="105"/>
      <c r="F142" s="105"/>
      <c r="G142" s="106"/>
      <c r="H142" s="106"/>
      <c r="I142" s="106"/>
      <c r="J142" s="106"/>
      <c r="K142" s="106"/>
      <c r="L142" s="106"/>
      <c r="M142" s="106"/>
      <c r="N142" s="106"/>
    </row>
    <row r="143" spans="1:14" ht="14.25">
      <c r="A143" s="105"/>
      <c r="B143" s="104"/>
      <c r="C143" s="105"/>
      <c r="D143" s="105"/>
      <c r="E143" s="105"/>
      <c r="F143" s="105"/>
      <c r="G143" s="106"/>
      <c r="H143" s="106"/>
      <c r="I143" s="106"/>
      <c r="J143" s="106"/>
      <c r="K143" s="106"/>
      <c r="L143" s="106"/>
      <c r="M143" s="106"/>
      <c r="N143" s="106"/>
    </row>
    <row r="144" spans="1:14" ht="14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4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5" thickBot="1">
      <c r="A146" s="1"/>
      <c r="B146" s="46" t="s">
        <v>85</v>
      </c>
      <c r="C146" s="1"/>
      <c r="D146" s="1"/>
      <c r="E146" s="1"/>
      <c r="F146" s="1"/>
      <c r="G146" s="3"/>
      <c r="H146" s="1"/>
      <c r="I146" s="1"/>
      <c r="J146" s="1"/>
      <c r="K146" s="1"/>
      <c r="L146" s="1"/>
      <c r="M146" s="1"/>
      <c r="N146" s="1"/>
    </row>
    <row r="147" spans="1:14" ht="14.25">
      <c r="A147" s="4" t="s">
        <v>8</v>
      </c>
      <c r="B147" s="5"/>
      <c r="C147" s="6"/>
      <c r="D147" s="313" t="s">
        <v>9</v>
      </c>
      <c r="E147" s="314"/>
      <c r="F147" s="314"/>
      <c r="G147" s="244" t="s">
        <v>10</v>
      </c>
      <c r="H147" s="8" t="s">
        <v>11</v>
      </c>
      <c r="I147" s="4" t="s">
        <v>12</v>
      </c>
      <c r="J147" s="313" t="s">
        <v>13</v>
      </c>
      <c r="K147" s="314"/>
      <c r="L147" s="314"/>
      <c r="M147" s="314"/>
      <c r="N147" s="320" t="s">
        <v>145</v>
      </c>
    </row>
    <row r="148" spans="1:14" ht="14.25">
      <c r="A148" s="9"/>
      <c r="B148" s="10" t="s">
        <v>14</v>
      </c>
      <c r="C148" s="11" t="s">
        <v>15</v>
      </c>
      <c r="D148" s="12" t="s">
        <v>16</v>
      </c>
      <c r="E148" s="13" t="s">
        <v>17</v>
      </c>
      <c r="F148" s="14" t="s">
        <v>18</v>
      </c>
      <c r="G148" s="245" t="s">
        <v>19</v>
      </c>
      <c r="H148" s="16" t="s">
        <v>20</v>
      </c>
      <c r="I148" s="9" t="s">
        <v>21</v>
      </c>
      <c r="J148" s="17" t="s">
        <v>16</v>
      </c>
      <c r="K148" s="329" t="s">
        <v>22</v>
      </c>
      <c r="L148" s="329"/>
      <c r="M148" s="152" t="s">
        <v>23</v>
      </c>
      <c r="N148" s="321"/>
    </row>
    <row r="149" spans="1:14" ht="14.25">
      <c r="A149" s="19"/>
      <c r="B149" s="10" t="s">
        <v>24</v>
      </c>
      <c r="C149" s="11"/>
      <c r="D149" s="9"/>
      <c r="E149" s="13" t="s">
        <v>25</v>
      </c>
      <c r="F149" s="20" t="s">
        <v>26</v>
      </c>
      <c r="G149" s="246" t="s">
        <v>27</v>
      </c>
      <c r="H149" s="16"/>
      <c r="I149" s="22" t="s">
        <v>28</v>
      </c>
      <c r="J149" s="23"/>
      <c r="K149" s="24" t="s">
        <v>29</v>
      </c>
      <c r="L149" s="25" t="s">
        <v>108</v>
      </c>
      <c r="M149" s="153"/>
      <c r="N149" s="321"/>
    </row>
    <row r="150" spans="1:14" ht="14.25">
      <c r="A150" s="9"/>
      <c r="B150" s="10"/>
      <c r="C150" s="16"/>
      <c r="D150" s="9"/>
      <c r="E150" s="13" t="s">
        <v>30</v>
      </c>
      <c r="F150" s="20" t="s">
        <v>31</v>
      </c>
      <c r="G150" s="246" t="s">
        <v>32</v>
      </c>
      <c r="H150" s="16"/>
      <c r="I150" s="9" t="s">
        <v>33</v>
      </c>
      <c r="J150" s="27"/>
      <c r="K150" s="28"/>
      <c r="L150" s="29"/>
      <c r="M150" s="154"/>
      <c r="N150" s="321"/>
    </row>
    <row r="151" spans="1:14" ht="14.25">
      <c r="A151" s="9"/>
      <c r="B151" s="31"/>
      <c r="C151" s="32"/>
      <c r="D151" s="9"/>
      <c r="E151" s="13" t="s">
        <v>34</v>
      </c>
      <c r="F151" s="20"/>
      <c r="G151" s="246" t="s">
        <v>35</v>
      </c>
      <c r="H151" s="16"/>
      <c r="I151" s="9" t="s">
        <v>36</v>
      </c>
      <c r="J151" s="27"/>
      <c r="K151" s="28"/>
      <c r="L151" s="13"/>
      <c r="M151" s="20"/>
      <c r="N151" s="321"/>
    </row>
    <row r="152" spans="1:14" ht="15" customHeight="1">
      <c r="A152" s="9"/>
      <c r="B152" s="31"/>
      <c r="C152" s="32"/>
      <c r="D152" s="9"/>
      <c r="E152" s="13"/>
      <c r="F152" s="20"/>
      <c r="G152" s="246"/>
      <c r="H152" s="16"/>
      <c r="I152" s="9"/>
      <c r="J152" s="27"/>
      <c r="K152" s="28"/>
      <c r="L152" s="13"/>
      <c r="M152" s="20"/>
      <c r="N152" s="321"/>
    </row>
    <row r="153" spans="1:14" ht="15" customHeight="1" thickBot="1">
      <c r="A153" s="33"/>
      <c r="B153" s="34"/>
      <c r="C153" s="3"/>
      <c r="D153" s="33"/>
      <c r="E153" s="35"/>
      <c r="F153" s="36"/>
      <c r="G153" s="247"/>
      <c r="H153" s="3"/>
      <c r="I153" s="33"/>
      <c r="J153" s="37"/>
      <c r="K153" s="38"/>
      <c r="L153" s="35"/>
      <c r="M153" s="36"/>
      <c r="N153" s="322"/>
    </row>
    <row r="154" spans="1:14" ht="15" customHeight="1" thickBot="1">
      <c r="A154" s="51"/>
      <c r="B154" s="52" t="s">
        <v>37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4"/>
    </row>
    <row r="155" spans="1:14" ht="15" customHeight="1" thickBot="1">
      <c r="A155" s="74" t="s">
        <v>38</v>
      </c>
      <c r="B155" s="56" t="s">
        <v>39</v>
      </c>
      <c r="C155" s="56"/>
      <c r="D155" s="57"/>
      <c r="E155" s="57"/>
      <c r="F155" s="76"/>
      <c r="G155" s="57"/>
      <c r="H155" s="57"/>
      <c r="I155" s="57"/>
      <c r="J155" s="57"/>
      <c r="K155" s="57"/>
      <c r="L155" s="57"/>
      <c r="M155" s="57"/>
      <c r="N155" s="58"/>
    </row>
    <row r="156" spans="1:14" ht="15" customHeight="1">
      <c r="A156" s="65" t="s">
        <v>40</v>
      </c>
      <c r="B156" s="60" t="s">
        <v>41</v>
      </c>
      <c r="C156" s="198">
        <v>5</v>
      </c>
      <c r="D156" s="199">
        <v>2</v>
      </c>
      <c r="E156" s="200">
        <v>1.3</v>
      </c>
      <c r="F156" s="176">
        <f>D156-E156</f>
        <v>0.7</v>
      </c>
      <c r="G156" s="201">
        <v>0</v>
      </c>
      <c r="H156" s="221" t="s">
        <v>166</v>
      </c>
      <c r="I156" s="170" t="s">
        <v>48</v>
      </c>
      <c r="J156" s="173">
        <v>34</v>
      </c>
      <c r="K156" s="172">
        <v>0</v>
      </c>
      <c r="L156" s="172">
        <v>30</v>
      </c>
      <c r="M156" s="173">
        <v>4</v>
      </c>
      <c r="N156" s="221">
        <f>D156*26-J156</f>
        <v>18</v>
      </c>
    </row>
    <row r="157" spans="1:14" ht="15" customHeight="1" thickBot="1">
      <c r="A157" s="68" t="s">
        <v>43</v>
      </c>
      <c r="B157" s="94" t="s">
        <v>41</v>
      </c>
      <c r="C157" s="209">
        <v>6</v>
      </c>
      <c r="D157" s="193">
        <v>2</v>
      </c>
      <c r="E157" s="194">
        <v>1.3</v>
      </c>
      <c r="F157" s="213">
        <f>D157-E157</f>
        <v>0.7</v>
      </c>
      <c r="G157" s="238">
        <v>0</v>
      </c>
      <c r="H157" s="256" t="s">
        <v>167</v>
      </c>
      <c r="I157" s="239" t="s">
        <v>48</v>
      </c>
      <c r="J157" s="197">
        <v>34</v>
      </c>
      <c r="K157" s="195">
        <v>0</v>
      </c>
      <c r="L157" s="195">
        <v>30</v>
      </c>
      <c r="M157" s="220">
        <v>4</v>
      </c>
      <c r="N157" s="257">
        <f>D157*26-J157</f>
        <v>18</v>
      </c>
    </row>
    <row r="158" spans="1:14" ht="15.75" customHeight="1" thickBot="1">
      <c r="A158" s="69"/>
      <c r="B158" s="87" t="s">
        <v>49</v>
      </c>
      <c r="C158" s="228"/>
      <c r="D158" s="229">
        <f>SUM(D156:D157)</f>
        <v>4</v>
      </c>
      <c r="E158" s="230">
        <f>SUM(E156:E157)</f>
        <v>2.6</v>
      </c>
      <c r="F158" s="231">
        <f>SUM(F156:F157)</f>
        <v>1.4</v>
      </c>
      <c r="G158" s="232">
        <v>0</v>
      </c>
      <c r="H158" s="253" t="s">
        <v>50</v>
      </c>
      <c r="I158" s="234" t="s">
        <v>50</v>
      </c>
      <c r="J158" s="233">
        <f>SUM(J156:J157)</f>
        <v>68</v>
      </c>
      <c r="K158" s="231">
        <f>SUM(K156:K157)</f>
        <v>0</v>
      </c>
      <c r="L158" s="231">
        <f>SUM(L156:L157)</f>
        <v>60</v>
      </c>
      <c r="M158" s="233">
        <v>8</v>
      </c>
      <c r="N158" s="216">
        <f>D158*26-J158</f>
        <v>36</v>
      </c>
    </row>
    <row r="159" spans="1:14" ht="14.25">
      <c r="A159" s="65"/>
      <c r="B159" s="64" t="s">
        <v>51</v>
      </c>
      <c r="C159" s="208"/>
      <c r="D159" s="190">
        <v>0</v>
      </c>
      <c r="E159" s="191">
        <v>0</v>
      </c>
      <c r="F159" s="176">
        <v>0</v>
      </c>
      <c r="G159" s="192">
        <v>0</v>
      </c>
      <c r="H159" s="257" t="s">
        <v>50</v>
      </c>
      <c r="I159" s="174" t="s">
        <v>50</v>
      </c>
      <c r="J159" s="177">
        <v>0</v>
      </c>
      <c r="K159" s="176">
        <v>0</v>
      </c>
      <c r="L159" s="176">
        <v>0</v>
      </c>
      <c r="M159" s="201">
        <v>0</v>
      </c>
      <c r="N159" s="221">
        <v>0</v>
      </c>
    </row>
    <row r="160" spans="1:14" ht="15" thickBot="1">
      <c r="A160" s="68"/>
      <c r="B160" s="73" t="s">
        <v>144</v>
      </c>
      <c r="C160" s="209"/>
      <c r="D160" s="193">
        <v>0</v>
      </c>
      <c r="E160" s="194">
        <v>0</v>
      </c>
      <c r="F160" s="195">
        <v>0</v>
      </c>
      <c r="G160" s="196">
        <v>0</v>
      </c>
      <c r="H160" s="207" t="s">
        <v>50</v>
      </c>
      <c r="I160" s="188" t="s">
        <v>50</v>
      </c>
      <c r="J160" s="197">
        <v>0</v>
      </c>
      <c r="K160" s="195">
        <v>0</v>
      </c>
      <c r="L160" s="195">
        <v>0</v>
      </c>
      <c r="M160" s="196">
        <v>0</v>
      </c>
      <c r="N160" s="239">
        <v>0</v>
      </c>
    </row>
    <row r="161" spans="1:14" ht="15" thickBot="1">
      <c r="A161" s="74" t="s">
        <v>53</v>
      </c>
      <c r="B161" s="75" t="s">
        <v>54</v>
      </c>
      <c r="C161" s="75"/>
      <c r="D161" s="75"/>
      <c r="E161" s="75"/>
      <c r="F161" s="76"/>
      <c r="G161" s="76"/>
      <c r="H161" s="76"/>
      <c r="I161" s="76"/>
      <c r="J161" s="76"/>
      <c r="K161" s="76"/>
      <c r="L161" s="76"/>
      <c r="M161" s="76"/>
      <c r="N161" s="77"/>
    </row>
    <row r="162" spans="1:14" ht="14.25">
      <c r="A162" s="167" t="s">
        <v>40</v>
      </c>
      <c r="B162" s="110" t="s">
        <v>185</v>
      </c>
      <c r="C162" s="175">
        <v>5</v>
      </c>
      <c r="D162" s="190">
        <v>3</v>
      </c>
      <c r="E162" s="191">
        <v>1.9</v>
      </c>
      <c r="F162" s="176">
        <f aca="true" t="shared" si="11" ref="F162:F174">D162-E162</f>
        <v>1.1</v>
      </c>
      <c r="G162" s="201">
        <v>0</v>
      </c>
      <c r="H162" s="170" t="s">
        <v>167</v>
      </c>
      <c r="I162" s="170" t="s">
        <v>42</v>
      </c>
      <c r="J162" s="199">
        <f>SUM(K162:M162)</f>
        <v>49</v>
      </c>
      <c r="K162" s="172">
        <v>45</v>
      </c>
      <c r="L162" s="172">
        <v>0</v>
      </c>
      <c r="M162" s="173">
        <v>4</v>
      </c>
      <c r="N162" s="221">
        <f aca="true" t="shared" si="12" ref="N162:N174">D162*26-J162</f>
        <v>29</v>
      </c>
    </row>
    <row r="163" spans="1:14" ht="14.25">
      <c r="A163" s="168" t="s">
        <v>43</v>
      </c>
      <c r="B163" s="161" t="s">
        <v>185</v>
      </c>
      <c r="C163" s="178">
        <v>5</v>
      </c>
      <c r="D163" s="205">
        <v>2</v>
      </c>
      <c r="E163" s="191">
        <v>1.3</v>
      </c>
      <c r="F163" s="176">
        <f t="shared" si="11"/>
        <v>0.7</v>
      </c>
      <c r="G163" s="206">
        <v>0</v>
      </c>
      <c r="H163" s="178" t="s">
        <v>166</v>
      </c>
      <c r="I163" s="178" t="s">
        <v>42</v>
      </c>
      <c r="J163" s="250">
        <f aca="true" t="shared" si="13" ref="J163:J174">SUM(K163:M163)</f>
        <v>34</v>
      </c>
      <c r="K163" s="180">
        <v>0</v>
      </c>
      <c r="L163" s="180">
        <v>30</v>
      </c>
      <c r="M163" s="177">
        <v>4</v>
      </c>
      <c r="N163" s="202">
        <f t="shared" si="12"/>
        <v>18</v>
      </c>
    </row>
    <row r="164" spans="1:14" ht="14.25">
      <c r="A164" s="168" t="s">
        <v>44</v>
      </c>
      <c r="B164" s="161" t="s">
        <v>186</v>
      </c>
      <c r="C164" s="178">
        <v>6</v>
      </c>
      <c r="D164" s="205">
        <v>2</v>
      </c>
      <c r="E164" s="191">
        <v>1.3</v>
      </c>
      <c r="F164" s="176">
        <f t="shared" si="11"/>
        <v>0.7</v>
      </c>
      <c r="G164" s="206">
        <v>0</v>
      </c>
      <c r="H164" s="178" t="s">
        <v>166</v>
      </c>
      <c r="I164" s="178" t="s">
        <v>42</v>
      </c>
      <c r="J164" s="250">
        <f t="shared" si="13"/>
        <v>34</v>
      </c>
      <c r="K164" s="180">
        <v>30</v>
      </c>
      <c r="L164" s="180">
        <v>0</v>
      </c>
      <c r="M164" s="177">
        <v>4</v>
      </c>
      <c r="N164" s="202">
        <f t="shared" si="12"/>
        <v>18</v>
      </c>
    </row>
    <row r="165" spans="1:14" ht="14.25">
      <c r="A165" s="168" t="s">
        <v>46</v>
      </c>
      <c r="B165" s="161" t="s">
        <v>188</v>
      </c>
      <c r="C165" s="178">
        <v>5</v>
      </c>
      <c r="D165" s="205">
        <v>3</v>
      </c>
      <c r="E165" s="191">
        <v>1.3</v>
      </c>
      <c r="F165" s="176">
        <f t="shared" si="11"/>
        <v>1.7</v>
      </c>
      <c r="G165" s="206">
        <v>0</v>
      </c>
      <c r="H165" s="178" t="s">
        <v>166</v>
      </c>
      <c r="I165" s="178" t="s">
        <v>42</v>
      </c>
      <c r="J165" s="249">
        <f t="shared" si="13"/>
        <v>34</v>
      </c>
      <c r="K165" s="180">
        <v>30</v>
      </c>
      <c r="L165" s="180">
        <v>0</v>
      </c>
      <c r="M165" s="177">
        <v>4</v>
      </c>
      <c r="N165" s="202">
        <f t="shared" si="12"/>
        <v>44</v>
      </c>
    </row>
    <row r="166" spans="1:14" ht="14.25">
      <c r="A166" s="168" t="s">
        <v>147</v>
      </c>
      <c r="B166" s="161" t="s">
        <v>189</v>
      </c>
      <c r="C166" s="178">
        <v>6</v>
      </c>
      <c r="D166" s="205">
        <v>2</v>
      </c>
      <c r="E166" s="191">
        <v>1.3</v>
      </c>
      <c r="F166" s="176">
        <f t="shared" si="11"/>
        <v>0.7</v>
      </c>
      <c r="G166" s="206">
        <v>0</v>
      </c>
      <c r="H166" s="178" t="s">
        <v>167</v>
      </c>
      <c r="I166" s="178" t="s">
        <v>42</v>
      </c>
      <c r="J166" s="250">
        <f t="shared" si="13"/>
        <v>34</v>
      </c>
      <c r="K166" s="176">
        <v>30</v>
      </c>
      <c r="L166" s="180">
        <v>0</v>
      </c>
      <c r="M166" s="177">
        <v>4</v>
      </c>
      <c r="N166" s="202">
        <f t="shared" si="12"/>
        <v>18</v>
      </c>
    </row>
    <row r="167" spans="1:14" ht="14.25">
      <c r="A167" s="168" t="s">
        <v>148</v>
      </c>
      <c r="B167" s="161" t="s">
        <v>189</v>
      </c>
      <c r="C167" s="178">
        <v>6</v>
      </c>
      <c r="D167" s="205">
        <v>2</v>
      </c>
      <c r="E167" s="191">
        <v>1.3</v>
      </c>
      <c r="F167" s="176">
        <f t="shared" si="11"/>
        <v>0.7</v>
      </c>
      <c r="G167" s="206">
        <v>0</v>
      </c>
      <c r="H167" s="178" t="s">
        <v>166</v>
      </c>
      <c r="I167" s="178" t="s">
        <v>42</v>
      </c>
      <c r="J167" s="250">
        <f t="shared" si="13"/>
        <v>34</v>
      </c>
      <c r="K167" s="180">
        <v>0</v>
      </c>
      <c r="L167" s="180">
        <v>30</v>
      </c>
      <c r="M167" s="177">
        <v>4</v>
      </c>
      <c r="N167" s="202">
        <f t="shared" si="12"/>
        <v>18</v>
      </c>
    </row>
    <row r="168" spans="1:14" ht="14.25">
      <c r="A168" s="168" t="s">
        <v>149</v>
      </c>
      <c r="B168" s="161" t="s">
        <v>248</v>
      </c>
      <c r="C168" s="178">
        <v>5</v>
      </c>
      <c r="D168" s="205">
        <v>3</v>
      </c>
      <c r="E168" s="191">
        <v>1.3</v>
      </c>
      <c r="F168" s="176">
        <f t="shared" si="11"/>
        <v>1.7</v>
      </c>
      <c r="G168" s="206">
        <v>0</v>
      </c>
      <c r="H168" s="178" t="s">
        <v>167</v>
      </c>
      <c r="I168" s="178" t="s">
        <v>42</v>
      </c>
      <c r="J168" s="250">
        <f t="shared" si="13"/>
        <v>34</v>
      </c>
      <c r="K168" s="180">
        <v>30</v>
      </c>
      <c r="L168" s="180">
        <v>0</v>
      </c>
      <c r="M168" s="177">
        <v>4</v>
      </c>
      <c r="N168" s="202">
        <f t="shared" si="12"/>
        <v>44</v>
      </c>
    </row>
    <row r="169" spans="1:14" ht="14.25">
      <c r="A169" s="168" t="s">
        <v>157</v>
      </c>
      <c r="B169" s="161" t="s">
        <v>191</v>
      </c>
      <c r="C169" s="178">
        <v>6</v>
      </c>
      <c r="D169" s="205">
        <v>3</v>
      </c>
      <c r="E169" s="191">
        <v>1.3</v>
      </c>
      <c r="F169" s="176">
        <f t="shared" si="11"/>
        <v>1.7</v>
      </c>
      <c r="G169" s="206">
        <v>0</v>
      </c>
      <c r="H169" s="178" t="s">
        <v>167</v>
      </c>
      <c r="I169" s="178" t="s">
        <v>42</v>
      </c>
      <c r="J169" s="250">
        <f t="shared" si="13"/>
        <v>34</v>
      </c>
      <c r="K169" s="180">
        <v>30</v>
      </c>
      <c r="L169" s="180">
        <v>0</v>
      </c>
      <c r="M169" s="177">
        <v>4</v>
      </c>
      <c r="N169" s="202">
        <f t="shared" si="12"/>
        <v>44</v>
      </c>
    </row>
    <row r="170" spans="1:14" ht="14.25">
      <c r="A170" s="168" t="s">
        <v>158</v>
      </c>
      <c r="B170" s="161" t="s">
        <v>192</v>
      </c>
      <c r="C170" s="178">
        <v>5</v>
      </c>
      <c r="D170" s="205">
        <v>2</v>
      </c>
      <c r="E170" s="191">
        <v>1.3</v>
      </c>
      <c r="F170" s="176">
        <f t="shared" si="11"/>
        <v>0.7</v>
      </c>
      <c r="G170" s="206">
        <v>0</v>
      </c>
      <c r="H170" s="178" t="s">
        <v>166</v>
      </c>
      <c r="I170" s="178" t="s">
        <v>42</v>
      </c>
      <c r="J170" s="250">
        <f t="shared" si="13"/>
        <v>34</v>
      </c>
      <c r="K170" s="180">
        <v>30</v>
      </c>
      <c r="L170" s="180">
        <v>0</v>
      </c>
      <c r="M170" s="177">
        <v>4</v>
      </c>
      <c r="N170" s="202">
        <f t="shared" si="12"/>
        <v>18</v>
      </c>
    </row>
    <row r="171" spans="1:14" ht="14.25" customHeight="1">
      <c r="A171" s="168" t="s">
        <v>159</v>
      </c>
      <c r="B171" s="161" t="s">
        <v>192</v>
      </c>
      <c r="C171" s="178">
        <v>5</v>
      </c>
      <c r="D171" s="205">
        <v>2</v>
      </c>
      <c r="E171" s="191">
        <v>1.3</v>
      </c>
      <c r="F171" s="176">
        <f t="shared" si="11"/>
        <v>0.7</v>
      </c>
      <c r="G171" s="206">
        <v>0</v>
      </c>
      <c r="H171" s="178" t="s">
        <v>166</v>
      </c>
      <c r="I171" s="178" t="s">
        <v>42</v>
      </c>
      <c r="J171" s="250">
        <f t="shared" si="13"/>
        <v>34</v>
      </c>
      <c r="K171" s="180">
        <v>0</v>
      </c>
      <c r="L171" s="180">
        <v>30</v>
      </c>
      <c r="M171" s="177">
        <v>4</v>
      </c>
      <c r="N171" s="202">
        <f t="shared" si="12"/>
        <v>18</v>
      </c>
    </row>
    <row r="172" spans="1:14" ht="15" customHeight="1">
      <c r="A172" s="257" t="s">
        <v>160</v>
      </c>
      <c r="B172" s="312" t="s">
        <v>249</v>
      </c>
      <c r="C172" s="178">
        <v>6</v>
      </c>
      <c r="D172" s="205">
        <v>2</v>
      </c>
      <c r="E172" s="191">
        <v>1.3</v>
      </c>
      <c r="F172" s="176">
        <f t="shared" si="11"/>
        <v>0.7</v>
      </c>
      <c r="G172" s="206">
        <v>0</v>
      </c>
      <c r="H172" s="178" t="s">
        <v>166</v>
      </c>
      <c r="I172" s="178" t="s">
        <v>42</v>
      </c>
      <c r="J172" s="250">
        <f t="shared" si="13"/>
        <v>34</v>
      </c>
      <c r="K172" s="180">
        <v>30</v>
      </c>
      <c r="L172" s="180">
        <v>0</v>
      </c>
      <c r="M172" s="177">
        <v>4</v>
      </c>
      <c r="N172" s="202">
        <f t="shared" si="12"/>
        <v>18</v>
      </c>
    </row>
    <row r="173" spans="1:14" ht="14.25">
      <c r="A173" s="168" t="s">
        <v>161</v>
      </c>
      <c r="B173" s="161" t="s">
        <v>193</v>
      </c>
      <c r="C173" s="178">
        <v>5</v>
      </c>
      <c r="D173" s="205">
        <v>3</v>
      </c>
      <c r="E173" s="191">
        <v>1.3</v>
      </c>
      <c r="F173" s="176">
        <f t="shared" si="11"/>
        <v>1.7</v>
      </c>
      <c r="G173" s="206">
        <v>0</v>
      </c>
      <c r="H173" s="178" t="s">
        <v>166</v>
      </c>
      <c r="I173" s="178" t="s">
        <v>42</v>
      </c>
      <c r="J173" s="250">
        <f t="shared" si="13"/>
        <v>34</v>
      </c>
      <c r="K173" s="180">
        <v>30</v>
      </c>
      <c r="L173" s="180">
        <v>0</v>
      </c>
      <c r="M173" s="177">
        <v>4</v>
      </c>
      <c r="N173" s="202">
        <f t="shared" si="12"/>
        <v>44</v>
      </c>
    </row>
    <row r="174" spans="1:14" ht="15" thickBot="1">
      <c r="A174" s="78" t="s">
        <v>163</v>
      </c>
      <c r="B174" s="94" t="s">
        <v>194</v>
      </c>
      <c r="C174" s="239">
        <v>6</v>
      </c>
      <c r="D174" s="194">
        <v>2</v>
      </c>
      <c r="E174" s="212">
        <v>1.3</v>
      </c>
      <c r="F174" s="213">
        <f t="shared" si="11"/>
        <v>0.7</v>
      </c>
      <c r="G174" s="238">
        <v>0</v>
      </c>
      <c r="H174" s="239" t="s">
        <v>167</v>
      </c>
      <c r="I174" s="181" t="s">
        <v>42</v>
      </c>
      <c r="J174" s="252">
        <f t="shared" si="13"/>
        <v>34</v>
      </c>
      <c r="K174" s="195">
        <v>30</v>
      </c>
      <c r="L174" s="195">
        <v>0</v>
      </c>
      <c r="M174" s="220">
        <v>4</v>
      </c>
      <c r="N174" s="257">
        <f t="shared" si="12"/>
        <v>18</v>
      </c>
    </row>
    <row r="175" spans="1:14" ht="15" thickBot="1">
      <c r="A175" s="69"/>
      <c r="B175" s="87" t="s">
        <v>49</v>
      </c>
      <c r="C175" s="234"/>
      <c r="D175" s="230">
        <f>SUM(D162:D174)</f>
        <v>31</v>
      </c>
      <c r="E175" s="230">
        <f>SUM(E162:E174)</f>
        <v>17.500000000000004</v>
      </c>
      <c r="F175" s="231">
        <f>SUM(F162:F174)</f>
        <v>13.499999999999996</v>
      </c>
      <c r="G175" s="232">
        <v>0</v>
      </c>
      <c r="H175" s="234" t="s">
        <v>50</v>
      </c>
      <c r="I175" s="234" t="s">
        <v>50</v>
      </c>
      <c r="J175" s="228">
        <f>SUM(J162:J174)</f>
        <v>457</v>
      </c>
      <c r="K175" s="231">
        <f>SUM(K162:K174)</f>
        <v>315</v>
      </c>
      <c r="L175" s="231">
        <f>SUM(L162:L174)</f>
        <v>90</v>
      </c>
      <c r="M175" s="231">
        <f>SUM(M162:M174)</f>
        <v>52</v>
      </c>
      <c r="N175" s="253">
        <f>SUM(N162:N174)</f>
        <v>349</v>
      </c>
    </row>
    <row r="176" spans="1:14" ht="14.25">
      <c r="A176" s="80"/>
      <c r="B176" s="81" t="s">
        <v>51</v>
      </c>
      <c r="C176" s="255"/>
      <c r="D176" s="212">
        <v>0</v>
      </c>
      <c r="E176" s="212">
        <v>0</v>
      </c>
      <c r="F176" s="213">
        <v>0</v>
      </c>
      <c r="G176" s="214">
        <v>0</v>
      </c>
      <c r="H176" s="215" t="s">
        <v>50</v>
      </c>
      <c r="I176" s="215" t="s">
        <v>50</v>
      </c>
      <c r="J176" s="223">
        <v>0</v>
      </c>
      <c r="K176" s="213">
        <v>0</v>
      </c>
      <c r="L176" s="213">
        <v>0</v>
      </c>
      <c r="M176" s="220">
        <v>0</v>
      </c>
      <c r="N176" s="221">
        <f>F176*30</f>
        <v>0</v>
      </c>
    </row>
    <row r="177" spans="1:14" ht="15" thickBot="1">
      <c r="A177" s="150"/>
      <c r="B177" s="166" t="s">
        <v>144</v>
      </c>
      <c r="C177" s="181"/>
      <c r="D177" s="182">
        <v>5</v>
      </c>
      <c r="E177" s="183">
        <v>2.6</v>
      </c>
      <c r="F177" s="183">
        <v>2.4</v>
      </c>
      <c r="G177" s="196">
        <v>0</v>
      </c>
      <c r="H177" s="181" t="s">
        <v>50</v>
      </c>
      <c r="I177" s="181" t="s">
        <v>50</v>
      </c>
      <c r="J177" s="251">
        <v>68</v>
      </c>
      <c r="K177" s="183">
        <v>60</v>
      </c>
      <c r="L177" s="183">
        <v>0</v>
      </c>
      <c r="M177" s="183">
        <v>8</v>
      </c>
      <c r="N177" s="257">
        <f>SUM(N172,N168)</f>
        <v>62</v>
      </c>
    </row>
    <row r="178" spans="1:14" ht="15" thickBot="1">
      <c r="A178" s="74" t="s">
        <v>57</v>
      </c>
      <c r="B178" s="75" t="s">
        <v>58</v>
      </c>
      <c r="C178" s="75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7"/>
    </row>
    <row r="179" spans="1:14" ht="14.25">
      <c r="A179" s="60" t="s">
        <v>40</v>
      </c>
      <c r="B179" s="60" t="s">
        <v>195</v>
      </c>
      <c r="C179" s="215">
        <v>5</v>
      </c>
      <c r="D179" s="212">
        <v>2</v>
      </c>
      <c r="E179" s="191">
        <v>1.3</v>
      </c>
      <c r="F179" s="176">
        <f>D179-E179</f>
        <v>0.7</v>
      </c>
      <c r="G179" s="224">
        <v>0</v>
      </c>
      <c r="H179" s="215" t="s">
        <v>166</v>
      </c>
      <c r="I179" s="216" t="s">
        <v>42</v>
      </c>
      <c r="J179" s="225">
        <v>34</v>
      </c>
      <c r="K179" s="226">
        <v>0</v>
      </c>
      <c r="L179" s="227">
        <v>30</v>
      </c>
      <c r="M179" s="172">
        <v>4</v>
      </c>
      <c r="N179" s="216">
        <f>D179*26-J179</f>
        <v>18</v>
      </c>
    </row>
    <row r="180" spans="1:14" ht="14.25">
      <c r="A180" s="73" t="s">
        <v>43</v>
      </c>
      <c r="B180" s="73" t="s">
        <v>196</v>
      </c>
      <c r="C180" s="178">
        <v>6</v>
      </c>
      <c r="D180" s="205">
        <v>2</v>
      </c>
      <c r="E180" s="191">
        <v>1.3</v>
      </c>
      <c r="F180" s="176">
        <f>D180-E180</f>
        <v>0.7</v>
      </c>
      <c r="G180" s="206">
        <v>0</v>
      </c>
      <c r="H180" s="178" t="s">
        <v>166</v>
      </c>
      <c r="I180" s="202" t="s">
        <v>42</v>
      </c>
      <c r="J180" s="205">
        <v>34</v>
      </c>
      <c r="K180" s="180">
        <v>0</v>
      </c>
      <c r="L180" s="180">
        <v>30</v>
      </c>
      <c r="M180" s="177">
        <v>4</v>
      </c>
      <c r="N180" s="202">
        <f>D180*26-J180</f>
        <v>18</v>
      </c>
    </row>
    <row r="181" spans="1:14" ht="14.25">
      <c r="A181" s="67" t="s">
        <v>44</v>
      </c>
      <c r="B181" s="67" t="s">
        <v>86</v>
      </c>
      <c r="C181" s="178">
        <v>5</v>
      </c>
      <c r="D181" s="205">
        <v>2</v>
      </c>
      <c r="E181" s="191">
        <v>1.3</v>
      </c>
      <c r="F181" s="176">
        <f>D181-E181</f>
        <v>0.7</v>
      </c>
      <c r="G181" s="206">
        <v>0</v>
      </c>
      <c r="H181" s="178" t="s">
        <v>166</v>
      </c>
      <c r="I181" s="202" t="s">
        <v>42</v>
      </c>
      <c r="J181" s="205">
        <v>34</v>
      </c>
      <c r="K181" s="180">
        <v>30</v>
      </c>
      <c r="L181" s="180">
        <v>0</v>
      </c>
      <c r="M181" s="177">
        <v>4</v>
      </c>
      <c r="N181" s="259">
        <f>D181*26-J181</f>
        <v>18</v>
      </c>
    </row>
    <row r="182" spans="1:14" ht="15" thickBot="1">
      <c r="A182" s="73" t="s">
        <v>46</v>
      </c>
      <c r="B182" s="64" t="s">
        <v>250</v>
      </c>
      <c r="C182" s="178">
        <v>6</v>
      </c>
      <c r="D182" s="205">
        <v>4</v>
      </c>
      <c r="E182" s="191">
        <v>1.3</v>
      </c>
      <c r="F182" s="176">
        <f>D182-E182</f>
        <v>2.7</v>
      </c>
      <c r="G182" s="206">
        <v>0</v>
      </c>
      <c r="H182" s="178" t="s">
        <v>166</v>
      </c>
      <c r="I182" s="202" t="s">
        <v>42</v>
      </c>
      <c r="J182" s="205">
        <v>34</v>
      </c>
      <c r="K182" s="180">
        <v>30</v>
      </c>
      <c r="L182" s="180">
        <v>0</v>
      </c>
      <c r="M182" s="177">
        <v>4</v>
      </c>
      <c r="N182" s="202">
        <f>D182*26-J182</f>
        <v>70</v>
      </c>
    </row>
    <row r="183" spans="1:14" ht="15" thickBot="1">
      <c r="A183" s="60" t="s">
        <v>147</v>
      </c>
      <c r="B183" s="67" t="s">
        <v>197</v>
      </c>
      <c r="C183" s="178">
        <v>6</v>
      </c>
      <c r="D183" s="205">
        <v>3</v>
      </c>
      <c r="E183" s="191">
        <v>1.3</v>
      </c>
      <c r="F183" s="176">
        <f>D183-E183</f>
        <v>1.7</v>
      </c>
      <c r="G183" s="206">
        <v>0</v>
      </c>
      <c r="H183" s="178" t="s">
        <v>166</v>
      </c>
      <c r="I183" s="178" t="s">
        <v>42</v>
      </c>
      <c r="J183" s="205">
        <v>34</v>
      </c>
      <c r="K183" s="180">
        <v>30</v>
      </c>
      <c r="L183" s="180">
        <v>0</v>
      </c>
      <c r="M183" s="177">
        <v>4</v>
      </c>
      <c r="N183" s="259">
        <f>D183*26-J183</f>
        <v>44</v>
      </c>
    </row>
    <row r="184" spans="1:14" ht="15" thickBot="1">
      <c r="A184" s="87"/>
      <c r="B184" s="77" t="s">
        <v>49</v>
      </c>
      <c r="C184" s="228"/>
      <c r="D184" s="229">
        <f>SUM(D179:D183)</f>
        <v>13</v>
      </c>
      <c r="E184" s="231">
        <f>SUM(E179:E183)</f>
        <v>6.5</v>
      </c>
      <c r="F184" s="230">
        <f>SUM(F179:F183)</f>
        <v>6.5</v>
      </c>
      <c r="G184" s="232">
        <v>0</v>
      </c>
      <c r="H184" s="234" t="s">
        <v>50</v>
      </c>
      <c r="I184" s="234" t="s">
        <v>50</v>
      </c>
      <c r="J184" s="229">
        <f>SUM(J179:J183)</f>
        <v>170</v>
      </c>
      <c r="K184" s="231">
        <f>SUM(K179:K183)</f>
        <v>90</v>
      </c>
      <c r="L184" s="230">
        <f>SUM(L179:L183)</f>
        <v>60</v>
      </c>
      <c r="M184" s="231">
        <f>SUM(M179:M183)</f>
        <v>20</v>
      </c>
      <c r="N184" s="221">
        <f>SUM(N179:N183)</f>
        <v>168</v>
      </c>
    </row>
    <row r="185" spans="1:14" ht="14.25">
      <c r="A185" s="64"/>
      <c r="B185" s="110" t="s">
        <v>51</v>
      </c>
      <c r="C185" s="208"/>
      <c r="D185" s="190">
        <v>0</v>
      </c>
      <c r="E185" s="191">
        <v>0</v>
      </c>
      <c r="F185" s="176">
        <v>0</v>
      </c>
      <c r="G185" s="192">
        <v>0</v>
      </c>
      <c r="H185" s="170" t="s">
        <v>50</v>
      </c>
      <c r="I185" s="170" t="s">
        <v>50</v>
      </c>
      <c r="J185" s="177">
        <v>0</v>
      </c>
      <c r="K185" s="176">
        <v>0</v>
      </c>
      <c r="L185" s="176">
        <v>0</v>
      </c>
      <c r="M185" s="177">
        <v>0</v>
      </c>
      <c r="N185" s="221">
        <f>F185*30</f>
        <v>0</v>
      </c>
    </row>
    <row r="186" spans="1:14" ht="15" thickBot="1">
      <c r="A186" s="150"/>
      <c r="B186" s="107" t="s">
        <v>144</v>
      </c>
      <c r="C186" s="209"/>
      <c r="D186" s="193">
        <v>0</v>
      </c>
      <c r="E186" s="194">
        <v>0</v>
      </c>
      <c r="F186" s="195">
        <v>0</v>
      </c>
      <c r="G186" s="196">
        <v>0</v>
      </c>
      <c r="H186" s="188" t="s">
        <v>50</v>
      </c>
      <c r="I186" s="188" t="s">
        <v>50</v>
      </c>
      <c r="J186" s="197">
        <v>0</v>
      </c>
      <c r="K186" s="195">
        <v>0</v>
      </c>
      <c r="L186" s="195">
        <v>0</v>
      </c>
      <c r="M186" s="220">
        <v>0</v>
      </c>
      <c r="N186" s="257">
        <f>F186*30</f>
        <v>0</v>
      </c>
    </row>
    <row r="187" spans="1:14" ht="15" thickBot="1">
      <c r="A187" s="74" t="s">
        <v>61</v>
      </c>
      <c r="B187" s="75" t="s">
        <v>62</v>
      </c>
      <c r="C187" s="75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7"/>
    </row>
    <row r="188" spans="1:14" ht="14.25">
      <c r="A188" s="65" t="s">
        <v>40</v>
      </c>
      <c r="B188" s="60" t="s">
        <v>198</v>
      </c>
      <c r="C188" s="208">
        <v>5</v>
      </c>
      <c r="D188" s="190">
        <v>2</v>
      </c>
      <c r="E188" s="191">
        <v>0.65</v>
      </c>
      <c r="F188" s="176">
        <f>D188-E188</f>
        <v>1.35</v>
      </c>
      <c r="G188" s="201">
        <v>1</v>
      </c>
      <c r="H188" s="170" t="s">
        <v>166</v>
      </c>
      <c r="I188" s="174" t="s">
        <v>42</v>
      </c>
      <c r="J188" s="177">
        <v>17</v>
      </c>
      <c r="K188" s="176">
        <v>0</v>
      </c>
      <c r="L188" s="176">
        <v>15</v>
      </c>
      <c r="M188" s="177">
        <v>2</v>
      </c>
      <c r="N188" s="221">
        <f>D188*26-J188</f>
        <v>35</v>
      </c>
    </row>
    <row r="189" spans="1:14" ht="15" thickBot="1">
      <c r="A189" s="68" t="s">
        <v>43</v>
      </c>
      <c r="B189" s="94" t="s">
        <v>251</v>
      </c>
      <c r="C189" s="209">
        <v>6</v>
      </c>
      <c r="D189" s="193">
        <v>2</v>
      </c>
      <c r="E189" s="191">
        <v>0.65</v>
      </c>
      <c r="F189" s="176">
        <f>D189-E189</f>
        <v>1.35</v>
      </c>
      <c r="G189" s="238">
        <v>1</v>
      </c>
      <c r="H189" s="239" t="s">
        <v>166</v>
      </c>
      <c r="I189" s="239" t="s">
        <v>42</v>
      </c>
      <c r="J189" s="197">
        <v>17</v>
      </c>
      <c r="K189" s="195">
        <v>0</v>
      </c>
      <c r="L189" s="195">
        <v>15</v>
      </c>
      <c r="M189" s="220">
        <v>2</v>
      </c>
      <c r="N189" s="257">
        <f>D189*26-J189</f>
        <v>35</v>
      </c>
    </row>
    <row r="190" spans="1:14" ht="15" thickBot="1">
      <c r="A190" s="69"/>
      <c r="B190" s="87" t="s">
        <v>49</v>
      </c>
      <c r="C190" s="228"/>
      <c r="D190" s="229">
        <f>SUM(D188:D189)</f>
        <v>4</v>
      </c>
      <c r="E190" s="230">
        <f>SUM(E188:E189)</f>
        <v>1.3</v>
      </c>
      <c r="F190" s="231">
        <f>SUM(F188:F189)</f>
        <v>2.7</v>
      </c>
      <c r="G190" s="232">
        <f>SUM(G188:G189)</f>
        <v>2</v>
      </c>
      <c r="H190" s="234" t="s">
        <v>50</v>
      </c>
      <c r="I190" s="234" t="s">
        <v>50</v>
      </c>
      <c r="J190" s="233">
        <f>SUM(J188:J189)</f>
        <v>34</v>
      </c>
      <c r="K190" s="231">
        <v>0</v>
      </c>
      <c r="L190" s="231">
        <f>SUM(L188:L189)</f>
        <v>30</v>
      </c>
      <c r="M190" s="231">
        <v>4</v>
      </c>
      <c r="N190" s="221">
        <f>SUM(N188:N189)</f>
        <v>70</v>
      </c>
    </row>
    <row r="191" spans="1:14" ht="14.25">
      <c r="A191" s="65"/>
      <c r="B191" s="60" t="s">
        <v>51</v>
      </c>
      <c r="C191" s="208"/>
      <c r="D191" s="190">
        <v>2</v>
      </c>
      <c r="E191" s="191">
        <v>0.65</v>
      </c>
      <c r="F191" s="176">
        <v>1.35</v>
      </c>
      <c r="G191" s="192">
        <v>2</v>
      </c>
      <c r="H191" s="170" t="s">
        <v>50</v>
      </c>
      <c r="I191" s="170" t="s">
        <v>50</v>
      </c>
      <c r="J191" s="177">
        <v>17</v>
      </c>
      <c r="K191" s="176">
        <v>0</v>
      </c>
      <c r="L191" s="176">
        <v>15</v>
      </c>
      <c r="M191" s="177">
        <v>4</v>
      </c>
      <c r="N191" s="221">
        <v>35</v>
      </c>
    </row>
    <row r="192" spans="1:14" ht="15" thickBot="1">
      <c r="A192" s="68"/>
      <c r="B192" s="70" t="s">
        <v>144</v>
      </c>
      <c r="C192" s="209"/>
      <c r="D192" s="193">
        <v>2</v>
      </c>
      <c r="E192" s="194">
        <v>0.65</v>
      </c>
      <c r="F192" s="195">
        <v>1.35</v>
      </c>
      <c r="G192" s="196">
        <v>0</v>
      </c>
      <c r="H192" s="188" t="s">
        <v>50</v>
      </c>
      <c r="I192" s="188" t="s">
        <v>50</v>
      </c>
      <c r="J192" s="197">
        <v>17</v>
      </c>
      <c r="K192" s="195">
        <v>0</v>
      </c>
      <c r="L192" s="195">
        <v>15</v>
      </c>
      <c r="M192" s="220">
        <v>2</v>
      </c>
      <c r="N192" s="257">
        <v>35</v>
      </c>
    </row>
    <row r="193" spans="1:14" ht="15" thickBot="1">
      <c r="A193" s="74" t="s">
        <v>63</v>
      </c>
      <c r="B193" s="75" t="s">
        <v>64</v>
      </c>
      <c r="C193" s="75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7"/>
    </row>
    <row r="194" spans="1:14" ht="14.25">
      <c r="A194" s="60" t="s">
        <v>40</v>
      </c>
      <c r="B194" s="60" t="s">
        <v>235</v>
      </c>
      <c r="C194" s="170">
        <v>5</v>
      </c>
      <c r="D194" s="191">
        <v>2</v>
      </c>
      <c r="E194" s="176">
        <v>1.3</v>
      </c>
      <c r="F194" s="176">
        <f>D194-E194</f>
        <v>0.7</v>
      </c>
      <c r="G194" s="201">
        <v>0</v>
      </c>
      <c r="H194" s="170" t="s">
        <v>167</v>
      </c>
      <c r="I194" s="221" t="s">
        <v>42</v>
      </c>
      <c r="J194" s="191">
        <v>34</v>
      </c>
      <c r="K194" s="176">
        <v>30</v>
      </c>
      <c r="L194" s="176">
        <v>0</v>
      </c>
      <c r="M194" s="177">
        <v>4</v>
      </c>
      <c r="N194" s="221">
        <f>D194*26-J194</f>
        <v>18</v>
      </c>
    </row>
    <row r="195" spans="1:14" ht="14.25">
      <c r="A195" s="67" t="s">
        <v>43</v>
      </c>
      <c r="B195" s="67" t="s">
        <v>87</v>
      </c>
      <c r="C195" s="178">
        <v>5</v>
      </c>
      <c r="D195" s="205">
        <v>2</v>
      </c>
      <c r="E195" s="191">
        <v>1.3</v>
      </c>
      <c r="F195" s="176">
        <f>D195-E195</f>
        <v>0.7</v>
      </c>
      <c r="G195" s="206">
        <v>2</v>
      </c>
      <c r="H195" s="178" t="s">
        <v>166</v>
      </c>
      <c r="I195" s="202" t="s">
        <v>42</v>
      </c>
      <c r="J195" s="205">
        <v>34</v>
      </c>
      <c r="K195" s="180">
        <v>0</v>
      </c>
      <c r="L195" s="180">
        <v>30</v>
      </c>
      <c r="M195" s="177">
        <v>4</v>
      </c>
      <c r="N195" s="202">
        <f>D195*26-J195</f>
        <v>18</v>
      </c>
    </row>
    <row r="196" spans="1:14" ht="15" thickBot="1">
      <c r="A196" s="68" t="s">
        <v>44</v>
      </c>
      <c r="B196" s="94" t="s">
        <v>88</v>
      </c>
      <c r="C196" s="239">
        <v>6</v>
      </c>
      <c r="D196" s="194">
        <v>2</v>
      </c>
      <c r="E196" s="191">
        <v>1.3</v>
      </c>
      <c r="F196" s="176">
        <f>D196-E196</f>
        <v>0.7</v>
      </c>
      <c r="G196" s="238">
        <v>2</v>
      </c>
      <c r="H196" s="239" t="s">
        <v>166</v>
      </c>
      <c r="I196" s="256" t="s">
        <v>42</v>
      </c>
      <c r="J196" s="240">
        <v>34</v>
      </c>
      <c r="K196" s="195">
        <v>0</v>
      </c>
      <c r="L196" s="195">
        <v>30</v>
      </c>
      <c r="M196" s="220">
        <v>4</v>
      </c>
      <c r="N196" s="257">
        <f>D196*26-J196</f>
        <v>18</v>
      </c>
    </row>
    <row r="197" spans="1:14" ht="15" thickBot="1">
      <c r="A197" s="69"/>
      <c r="B197" s="87" t="s">
        <v>49</v>
      </c>
      <c r="C197" s="234"/>
      <c r="D197" s="230">
        <f>SUM(D194:D196)</f>
        <v>6</v>
      </c>
      <c r="E197" s="230">
        <f>SUM(E194:E196)</f>
        <v>3.9000000000000004</v>
      </c>
      <c r="F197" s="231">
        <f>SUM(F194:F196)</f>
        <v>2.0999999999999996</v>
      </c>
      <c r="G197" s="232">
        <f>SUM(G194:G196)</f>
        <v>4</v>
      </c>
      <c r="H197" s="234" t="s">
        <v>50</v>
      </c>
      <c r="I197" s="253" t="s">
        <v>50</v>
      </c>
      <c r="J197" s="254">
        <f>SUM(J194:J196)</f>
        <v>102</v>
      </c>
      <c r="K197" s="231">
        <f>SUM(K194:K196)</f>
        <v>30</v>
      </c>
      <c r="L197" s="231">
        <f>SUM(L194:L196)</f>
        <v>60</v>
      </c>
      <c r="M197" s="231">
        <v>12</v>
      </c>
      <c r="N197" s="221">
        <f>SUM(N194:N196)</f>
        <v>54</v>
      </c>
    </row>
    <row r="198" spans="1:14" ht="14.25">
      <c r="A198" s="60"/>
      <c r="B198" s="60" t="s">
        <v>51</v>
      </c>
      <c r="C198" s="174"/>
      <c r="D198" s="176">
        <f>SUM(D195:D196)</f>
        <v>4</v>
      </c>
      <c r="E198" s="176">
        <f>SUM(E195:E196)</f>
        <v>2.6</v>
      </c>
      <c r="F198" s="176">
        <f>SUM(F195:F196)</f>
        <v>1.4</v>
      </c>
      <c r="G198" s="176">
        <f>SUM(G195:G196)</f>
        <v>4</v>
      </c>
      <c r="H198" s="170" t="s">
        <v>50</v>
      </c>
      <c r="I198" s="221" t="s">
        <v>50</v>
      </c>
      <c r="J198" s="176">
        <f>SUM(J195:J196)</f>
        <v>68</v>
      </c>
      <c r="K198" s="176">
        <v>0</v>
      </c>
      <c r="L198" s="176">
        <f>SUM(L195:L196)</f>
        <v>60</v>
      </c>
      <c r="M198" s="176">
        <f>SUM(M195:M196)</f>
        <v>8</v>
      </c>
      <c r="N198" s="176">
        <f>SUM(N195:N196)</f>
        <v>36</v>
      </c>
    </row>
    <row r="199" spans="1:14" ht="15" thickBot="1">
      <c r="A199" s="150"/>
      <c r="B199" s="150" t="s">
        <v>144</v>
      </c>
      <c r="C199" s="181"/>
      <c r="D199" s="194">
        <v>0</v>
      </c>
      <c r="E199" s="195">
        <v>0</v>
      </c>
      <c r="F199" s="195">
        <v>0</v>
      </c>
      <c r="G199" s="196">
        <v>0</v>
      </c>
      <c r="H199" s="188" t="s">
        <v>50</v>
      </c>
      <c r="I199" s="207" t="s">
        <v>50</v>
      </c>
      <c r="J199" s="194">
        <v>0</v>
      </c>
      <c r="K199" s="195">
        <v>0</v>
      </c>
      <c r="L199" s="195">
        <v>0</v>
      </c>
      <c r="M199" s="220">
        <v>0</v>
      </c>
      <c r="N199" s="218">
        <f>F199*30</f>
        <v>0</v>
      </c>
    </row>
    <row r="200" spans="1:14" ht="15" thickBot="1">
      <c r="A200" s="74" t="s">
        <v>67</v>
      </c>
      <c r="B200" s="69"/>
      <c r="C200" s="76"/>
      <c r="D200" s="76"/>
      <c r="E200" s="76"/>
      <c r="F200" s="76"/>
      <c r="G200" s="76"/>
      <c r="H200" s="116"/>
      <c r="I200" s="116"/>
      <c r="J200" s="76"/>
      <c r="K200" s="76"/>
      <c r="L200" s="76"/>
      <c r="M200" s="76"/>
      <c r="N200" s="77"/>
    </row>
    <row r="201" spans="1:14" ht="15" thickBot="1">
      <c r="A201" s="87" t="s">
        <v>40</v>
      </c>
      <c r="B201" s="87" t="s">
        <v>89</v>
      </c>
      <c r="C201" s="234">
        <v>6</v>
      </c>
      <c r="D201" s="230">
        <v>2</v>
      </c>
      <c r="E201" s="231">
        <v>1.15</v>
      </c>
      <c r="F201" s="233">
        <v>0.85</v>
      </c>
      <c r="G201" s="232">
        <v>2</v>
      </c>
      <c r="H201" s="234" t="s">
        <v>166</v>
      </c>
      <c r="I201" s="254" t="s">
        <v>48</v>
      </c>
      <c r="J201" s="228">
        <v>30</v>
      </c>
      <c r="K201" s="233">
        <v>0</v>
      </c>
      <c r="L201" s="231">
        <v>0</v>
      </c>
      <c r="M201" s="232">
        <v>30</v>
      </c>
      <c r="N201" s="253">
        <f>D201*26-J201</f>
        <v>22</v>
      </c>
    </row>
    <row r="202" spans="1:14" ht="15" thickBot="1">
      <c r="A202" s="103"/>
      <c r="B202" s="53"/>
      <c r="C202" s="106"/>
      <c r="D202" s="106"/>
      <c r="E202" s="106"/>
      <c r="F202" s="106"/>
      <c r="G202" s="76"/>
      <c r="H202" s="116"/>
      <c r="I202" s="116"/>
      <c r="J202" s="106"/>
      <c r="K202" s="106"/>
      <c r="L202" s="106"/>
      <c r="M202" s="106"/>
      <c r="N202" s="107"/>
    </row>
    <row r="203" spans="1:14" ht="14.25">
      <c r="A203" s="315" t="s">
        <v>68</v>
      </c>
      <c r="B203" s="316"/>
      <c r="C203" s="221">
        <v>5</v>
      </c>
      <c r="D203" s="199">
        <f>D156+D162+D163+D165+D168+D170+D171+D173+D179+D181+D188+D194+D195</f>
        <v>30</v>
      </c>
      <c r="E203" s="199">
        <f>E156+E162+E163+E165+E168+E170+E171+E173+E179+E181+E188+E194+E195</f>
        <v>16.850000000000005</v>
      </c>
      <c r="F203" s="199">
        <f>F156+F162+F163+F165+F168+F170+F171+F173+F179+F181+F188+F194+F195</f>
        <v>13.149999999999997</v>
      </c>
      <c r="G203" s="221">
        <f>G156+G162+G163+G165+G168+G170+G171+G173+G179+G181+G188+G194+G195</f>
        <v>3</v>
      </c>
      <c r="H203" s="170" t="s">
        <v>50</v>
      </c>
      <c r="I203" s="171" t="s">
        <v>50</v>
      </c>
      <c r="J203" s="199">
        <f>J156+J162+J163+J165+J168+J170+J171+J173+J179+J181+J188+J194+J195</f>
        <v>440</v>
      </c>
      <c r="K203" s="199">
        <f>K156+K162+K163+K165+K168+K170+K171+K173+K179+K181+K188+K194+K195</f>
        <v>225</v>
      </c>
      <c r="L203" s="199">
        <f>L156+L162+L163+L165+L168+L170+L171+L173+L179+L181+L188+L194+L195</f>
        <v>165</v>
      </c>
      <c r="M203" s="199">
        <f>M156+M162+M163+M165+M168+M170+M171+M173+M179+M181+M188+M194+M195</f>
        <v>50</v>
      </c>
      <c r="N203" s="221">
        <f>N156+N162+N163+N165+N168+N170+N171+N173+N179+N181+N188+N194+N195</f>
        <v>340</v>
      </c>
    </row>
    <row r="204" spans="1:14" ht="15" thickBot="1">
      <c r="A204" s="325" t="s">
        <v>68</v>
      </c>
      <c r="B204" s="326"/>
      <c r="C204" s="207">
        <v>6</v>
      </c>
      <c r="D204" s="210">
        <f>D157+D164+D166+D167+D169+D172+D174+D180+D182+D183+D189+D196+D201</f>
        <v>30</v>
      </c>
      <c r="E204" s="210">
        <f>E157+E164+E166+E167+E169+E172+E174+E180+E182+E183+E189+E196+E201</f>
        <v>16.1</v>
      </c>
      <c r="F204" s="210">
        <f>F157+F164+F166+F167+F169+F172+F174+F180+F182+F183+F189+F196+F201</f>
        <v>13.899999999999999</v>
      </c>
      <c r="G204" s="207">
        <f>G157+G164+G166+G167+G169+G172+G174+G180+G182+G183+G189+G196+G201</f>
        <v>5</v>
      </c>
      <c r="H204" s="188" t="s">
        <v>50</v>
      </c>
      <c r="I204" s="189" t="s">
        <v>50</v>
      </c>
      <c r="J204" s="210">
        <f>J157+J164+J166+J167+J169+J172+J174+J180+J182+J183+J189+J196+J201</f>
        <v>421</v>
      </c>
      <c r="K204" s="210">
        <f>K157+K164+K166+K167+K169+K172+K174+K180+K182+K183+K189+K196+K201</f>
        <v>210</v>
      </c>
      <c r="L204" s="210">
        <f>L157+L164+L166+L167+L169+L172+L174+L180+L182+L183+L189+L196+L201</f>
        <v>135</v>
      </c>
      <c r="M204" s="210">
        <f>M157+M164+M166+M167+M169+M172+M174+M180+M182+M183+M189+M196+M201</f>
        <v>76</v>
      </c>
      <c r="N204" s="207">
        <f>N157+N164+N166+N167+N169+N172+N174+N180+N182+N183+N189+N196+N201</f>
        <v>359</v>
      </c>
    </row>
    <row r="205" spans="1:14" ht="15" thickBot="1">
      <c r="A205" s="103"/>
      <c r="B205" s="104"/>
      <c r="C205" s="105"/>
      <c r="D205" s="105"/>
      <c r="E205" s="105"/>
      <c r="F205" s="105"/>
      <c r="G205" s="106"/>
      <c r="H205" s="106"/>
      <c r="I205" s="106"/>
      <c r="J205" s="106"/>
      <c r="K205" s="106"/>
      <c r="L205" s="106"/>
      <c r="M205" s="106"/>
      <c r="N205" s="107"/>
    </row>
    <row r="206" spans="1:14" ht="15" thickBot="1">
      <c r="A206" s="327" t="s">
        <v>90</v>
      </c>
      <c r="B206" s="328"/>
      <c r="C206" s="253" t="s">
        <v>50</v>
      </c>
      <c r="D206" s="228">
        <f>D203+D204</f>
        <v>60</v>
      </c>
      <c r="E206" s="228">
        <f>E203+E204</f>
        <v>32.95</v>
      </c>
      <c r="F206" s="228">
        <f>F203+F204</f>
        <v>27.049999999999997</v>
      </c>
      <c r="G206" s="253">
        <f>G203+G204</f>
        <v>8</v>
      </c>
      <c r="H206" s="234" t="s">
        <v>50</v>
      </c>
      <c r="I206" s="234" t="s">
        <v>50</v>
      </c>
      <c r="J206" s="228">
        <f>J203+J204</f>
        <v>861</v>
      </c>
      <c r="K206" s="228">
        <f>K203+K204</f>
        <v>435</v>
      </c>
      <c r="L206" s="228">
        <f>L203+L204</f>
        <v>300</v>
      </c>
      <c r="M206" s="253">
        <f>M203+M204</f>
        <v>126</v>
      </c>
      <c r="N206" s="253">
        <f>N203+N204</f>
        <v>699</v>
      </c>
    </row>
    <row r="207" spans="1:14" ht="14.25">
      <c r="A207" s="109"/>
      <c r="B207" s="109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</row>
    <row r="208" spans="1:14" ht="14.25">
      <c r="A208" s="105"/>
      <c r="B208" s="104" t="s">
        <v>70</v>
      </c>
      <c r="C208" s="105"/>
      <c r="D208" s="105"/>
      <c r="E208" s="105"/>
      <c r="F208" s="105"/>
      <c r="G208" s="106"/>
      <c r="H208" s="106"/>
      <c r="I208" s="106"/>
      <c r="J208" s="106"/>
      <c r="K208" s="106"/>
      <c r="L208" s="106"/>
      <c r="M208" s="106"/>
      <c r="N208" s="106"/>
    </row>
    <row r="209" spans="1:14" ht="14.25">
      <c r="A209" s="105"/>
      <c r="B209" s="104"/>
      <c r="C209" s="105"/>
      <c r="D209" s="105"/>
      <c r="E209" s="105"/>
      <c r="F209" s="105"/>
      <c r="G209" s="106"/>
      <c r="H209" s="106"/>
      <c r="I209" s="106"/>
      <c r="J209" s="106"/>
      <c r="K209" s="106"/>
      <c r="L209" s="106"/>
      <c r="M209" s="106"/>
      <c r="N209" s="106"/>
    </row>
    <row r="210" spans="1:14" ht="9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spans="1:14" ht="13.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1:14" ht="18" customHeight="1" thickBot="1">
      <c r="A212" s="50"/>
      <c r="B212" s="46" t="s">
        <v>91</v>
      </c>
      <c r="C212" s="50"/>
      <c r="D212" s="50"/>
      <c r="E212" s="50"/>
      <c r="F212" s="50"/>
      <c r="G212" s="53"/>
      <c r="H212" s="50"/>
      <c r="I212" s="50"/>
      <c r="J212" s="50"/>
      <c r="K212" s="50"/>
      <c r="L212" s="50"/>
      <c r="M212" s="50"/>
      <c r="N212" s="50"/>
    </row>
    <row r="213" spans="1:14" ht="16.5" customHeight="1">
      <c r="A213" s="4" t="s">
        <v>8</v>
      </c>
      <c r="B213" s="5"/>
      <c r="C213" s="6"/>
      <c r="D213" s="313" t="s">
        <v>9</v>
      </c>
      <c r="E213" s="314"/>
      <c r="F213" s="314"/>
      <c r="G213" s="7" t="s">
        <v>10</v>
      </c>
      <c r="H213" s="8" t="s">
        <v>11</v>
      </c>
      <c r="I213" s="4" t="s">
        <v>12</v>
      </c>
      <c r="J213" s="313" t="s">
        <v>13</v>
      </c>
      <c r="K213" s="314"/>
      <c r="L213" s="314"/>
      <c r="M213" s="314"/>
      <c r="N213" s="320" t="s">
        <v>145</v>
      </c>
    </row>
    <row r="214" spans="1:14" ht="12.75" customHeight="1">
      <c r="A214" s="9"/>
      <c r="B214" s="10" t="s">
        <v>14</v>
      </c>
      <c r="C214" s="11" t="s">
        <v>15</v>
      </c>
      <c r="D214" s="12" t="s">
        <v>16</v>
      </c>
      <c r="E214" s="13" t="s">
        <v>17</v>
      </c>
      <c r="F214" s="14" t="s">
        <v>18</v>
      </c>
      <c r="G214" s="15" t="s">
        <v>19</v>
      </c>
      <c r="H214" s="16" t="s">
        <v>20</v>
      </c>
      <c r="I214" s="9" t="s">
        <v>21</v>
      </c>
      <c r="J214" s="17" t="s">
        <v>16</v>
      </c>
      <c r="K214" s="329" t="s">
        <v>22</v>
      </c>
      <c r="L214" s="329"/>
      <c r="M214" s="152" t="s">
        <v>23</v>
      </c>
      <c r="N214" s="321"/>
    </row>
    <row r="215" spans="1:14" ht="12.75" customHeight="1">
      <c r="A215" s="19"/>
      <c r="B215" s="10" t="s">
        <v>24</v>
      </c>
      <c r="C215" s="11"/>
      <c r="D215" s="9"/>
      <c r="E215" s="13" t="s">
        <v>25</v>
      </c>
      <c r="F215" s="20" t="s">
        <v>26</v>
      </c>
      <c r="G215" s="21" t="s">
        <v>27</v>
      </c>
      <c r="H215" s="16"/>
      <c r="I215" s="22" t="s">
        <v>28</v>
      </c>
      <c r="J215" s="23"/>
      <c r="K215" s="24" t="s">
        <v>29</v>
      </c>
      <c r="L215" s="25" t="s">
        <v>108</v>
      </c>
      <c r="M215" s="153"/>
      <c r="N215" s="321"/>
    </row>
    <row r="216" spans="1:14" ht="12.75" customHeight="1">
      <c r="A216" s="9"/>
      <c r="B216" s="10"/>
      <c r="C216" s="16"/>
      <c r="D216" s="9"/>
      <c r="E216" s="13" t="s">
        <v>30</v>
      </c>
      <c r="F216" s="20" t="s">
        <v>31</v>
      </c>
      <c r="G216" s="21" t="s">
        <v>32</v>
      </c>
      <c r="H216" s="16"/>
      <c r="I216" s="9" t="s">
        <v>33</v>
      </c>
      <c r="J216" s="27"/>
      <c r="K216" s="28"/>
      <c r="L216" s="29"/>
      <c r="M216" s="154"/>
      <c r="N216" s="321"/>
    </row>
    <row r="217" spans="1:14" ht="14.25">
      <c r="A217" s="9"/>
      <c r="B217" s="31"/>
      <c r="C217" s="32"/>
      <c r="D217" s="9"/>
      <c r="E217" s="13" t="s">
        <v>34</v>
      </c>
      <c r="F217" s="20"/>
      <c r="G217" s="21" t="s">
        <v>35</v>
      </c>
      <c r="H217" s="16"/>
      <c r="I217" s="9" t="s">
        <v>36</v>
      </c>
      <c r="J217" s="27"/>
      <c r="K217" s="28"/>
      <c r="L217" s="13"/>
      <c r="M217" s="20"/>
      <c r="N217" s="321"/>
    </row>
    <row r="218" spans="1:14" ht="15" customHeight="1">
      <c r="A218" s="9"/>
      <c r="B218" s="31"/>
      <c r="C218" s="32"/>
      <c r="D218" s="9"/>
      <c r="E218" s="13"/>
      <c r="F218" s="20"/>
      <c r="G218" s="21"/>
      <c r="H218" s="16"/>
      <c r="I218" s="9"/>
      <c r="J218" s="27"/>
      <c r="K218" s="28"/>
      <c r="L218" s="13"/>
      <c r="M218" s="20"/>
      <c r="N218" s="321"/>
    </row>
    <row r="219" spans="1:14" ht="15" customHeight="1" thickBot="1">
      <c r="A219" s="33"/>
      <c r="B219" s="34"/>
      <c r="C219" s="3"/>
      <c r="D219" s="33"/>
      <c r="E219" s="35"/>
      <c r="F219" s="36"/>
      <c r="G219" s="35"/>
      <c r="H219" s="3"/>
      <c r="I219" s="33"/>
      <c r="J219" s="37"/>
      <c r="K219" s="38"/>
      <c r="L219" s="35"/>
      <c r="M219" s="36"/>
      <c r="N219" s="322"/>
    </row>
    <row r="220" spans="1:14" ht="15" customHeight="1" thickBot="1">
      <c r="A220" s="51"/>
      <c r="B220" s="52" t="s">
        <v>37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157"/>
    </row>
    <row r="221" spans="1:14" ht="15" customHeight="1" thickBot="1">
      <c r="A221" s="74" t="s">
        <v>38</v>
      </c>
      <c r="B221" s="75" t="s">
        <v>54</v>
      </c>
      <c r="C221" s="75"/>
      <c r="D221" s="75"/>
      <c r="E221" s="75"/>
      <c r="F221" s="76"/>
      <c r="G221" s="76"/>
      <c r="H221" s="76"/>
      <c r="I221" s="76"/>
      <c r="J221" s="76"/>
      <c r="K221" s="76"/>
      <c r="L221" s="76"/>
      <c r="M221" s="76"/>
      <c r="N221" s="77"/>
    </row>
    <row r="222" spans="1:14" ht="15" customHeight="1">
      <c r="A222" s="167" t="s">
        <v>40</v>
      </c>
      <c r="B222" s="60" t="s">
        <v>187</v>
      </c>
      <c r="C222" s="175">
        <v>7</v>
      </c>
      <c r="D222" s="190">
        <v>2</v>
      </c>
      <c r="E222" s="191">
        <v>1.3</v>
      </c>
      <c r="F222" s="176">
        <f aca="true" t="shared" si="14" ref="F222:F232">D222-E222</f>
        <v>0.7</v>
      </c>
      <c r="G222" s="201">
        <v>0</v>
      </c>
      <c r="H222" s="221" t="s">
        <v>166</v>
      </c>
      <c r="I222" s="174" t="s">
        <v>42</v>
      </c>
      <c r="J222" s="199">
        <f>SUM(K222:M222)</f>
        <v>34</v>
      </c>
      <c r="K222" s="172">
        <v>30</v>
      </c>
      <c r="L222" s="172">
        <v>0</v>
      </c>
      <c r="M222" s="173">
        <v>4</v>
      </c>
      <c r="N222" s="221">
        <f aca="true" t="shared" si="15" ref="N222:N232">D222*26-J222</f>
        <v>18</v>
      </c>
    </row>
    <row r="223" spans="1:14" ht="15" customHeight="1">
      <c r="A223" s="258" t="s">
        <v>43</v>
      </c>
      <c r="B223" s="67" t="s">
        <v>199</v>
      </c>
      <c r="C223" s="202">
        <v>8</v>
      </c>
      <c r="D223" s="205">
        <v>1</v>
      </c>
      <c r="E223" s="191">
        <v>0.65</v>
      </c>
      <c r="F223" s="176">
        <f t="shared" si="14"/>
        <v>0.35</v>
      </c>
      <c r="G223" s="206">
        <v>0</v>
      </c>
      <c r="H223" s="202" t="s">
        <v>166</v>
      </c>
      <c r="I223" s="202" t="s">
        <v>42</v>
      </c>
      <c r="J223" s="250">
        <f aca="true" t="shared" si="16" ref="J223:J232">SUM(K223:M223)</f>
        <v>17</v>
      </c>
      <c r="K223" s="180">
        <v>15</v>
      </c>
      <c r="L223" s="180">
        <v>0</v>
      </c>
      <c r="M223" s="177">
        <v>2</v>
      </c>
      <c r="N223" s="202">
        <f t="shared" si="15"/>
        <v>9</v>
      </c>
    </row>
    <row r="224" spans="1:14" ht="15.75" customHeight="1">
      <c r="A224" s="258" t="s">
        <v>44</v>
      </c>
      <c r="B224" s="67" t="s">
        <v>199</v>
      </c>
      <c r="C224" s="202">
        <v>8</v>
      </c>
      <c r="D224" s="205">
        <v>2</v>
      </c>
      <c r="E224" s="191">
        <v>1.3</v>
      </c>
      <c r="F224" s="176">
        <f t="shared" si="14"/>
        <v>0.7</v>
      </c>
      <c r="G224" s="206">
        <v>0</v>
      </c>
      <c r="H224" s="202" t="s">
        <v>166</v>
      </c>
      <c r="I224" s="202" t="s">
        <v>42</v>
      </c>
      <c r="J224" s="250">
        <f t="shared" si="16"/>
        <v>34</v>
      </c>
      <c r="K224" s="180">
        <v>0</v>
      </c>
      <c r="L224" s="180">
        <v>30</v>
      </c>
      <c r="M224" s="177">
        <v>4</v>
      </c>
      <c r="N224" s="202">
        <f t="shared" si="15"/>
        <v>18</v>
      </c>
    </row>
    <row r="225" spans="1:14" ht="14.25">
      <c r="A225" s="258" t="s">
        <v>46</v>
      </c>
      <c r="B225" s="67" t="s">
        <v>190</v>
      </c>
      <c r="C225" s="202">
        <v>7</v>
      </c>
      <c r="D225" s="205">
        <v>2</v>
      </c>
      <c r="E225" s="191">
        <v>1.3</v>
      </c>
      <c r="F225" s="176">
        <f t="shared" si="14"/>
        <v>0.7</v>
      </c>
      <c r="G225" s="206">
        <v>0</v>
      </c>
      <c r="H225" s="202" t="s">
        <v>167</v>
      </c>
      <c r="I225" s="202" t="s">
        <v>42</v>
      </c>
      <c r="J225" s="223">
        <f t="shared" si="16"/>
        <v>34</v>
      </c>
      <c r="K225" s="180">
        <v>30</v>
      </c>
      <c r="L225" s="180">
        <v>0</v>
      </c>
      <c r="M225" s="177">
        <v>4</v>
      </c>
      <c r="N225" s="202">
        <f t="shared" si="15"/>
        <v>18</v>
      </c>
    </row>
    <row r="226" spans="1:14" ht="14.25">
      <c r="A226" s="258" t="s">
        <v>147</v>
      </c>
      <c r="B226" s="67" t="s">
        <v>190</v>
      </c>
      <c r="C226" s="202">
        <v>7</v>
      </c>
      <c r="D226" s="205">
        <v>2</v>
      </c>
      <c r="E226" s="191">
        <v>1.3</v>
      </c>
      <c r="F226" s="176">
        <f t="shared" si="14"/>
        <v>0.7</v>
      </c>
      <c r="G226" s="206">
        <v>0</v>
      </c>
      <c r="H226" s="202" t="s">
        <v>166</v>
      </c>
      <c r="I226" s="202" t="s">
        <v>42</v>
      </c>
      <c r="J226" s="250">
        <f t="shared" si="16"/>
        <v>34</v>
      </c>
      <c r="K226" s="180">
        <v>0</v>
      </c>
      <c r="L226" s="180">
        <v>30</v>
      </c>
      <c r="M226" s="177">
        <v>4</v>
      </c>
      <c r="N226" s="202">
        <f t="shared" si="15"/>
        <v>18</v>
      </c>
    </row>
    <row r="227" spans="1:14" ht="14.25">
      <c r="A227" s="258" t="s">
        <v>148</v>
      </c>
      <c r="B227" s="67" t="s">
        <v>200</v>
      </c>
      <c r="C227" s="202">
        <v>8</v>
      </c>
      <c r="D227" s="205">
        <v>2</v>
      </c>
      <c r="E227" s="191">
        <v>1.3</v>
      </c>
      <c r="F227" s="176">
        <f t="shared" si="14"/>
        <v>0.7</v>
      </c>
      <c r="G227" s="206">
        <v>0</v>
      </c>
      <c r="H227" s="202" t="s">
        <v>167</v>
      </c>
      <c r="I227" s="202" t="s">
        <v>42</v>
      </c>
      <c r="J227" s="250">
        <f t="shared" si="16"/>
        <v>34</v>
      </c>
      <c r="K227" s="180">
        <v>30</v>
      </c>
      <c r="L227" s="180">
        <v>0</v>
      </c>
      <c r="M227" s="177">
        <v>4</v>
      </c>
      <c r="N227" s="202">
        <f t="shared" si="15"/>
        <v>18</v>
      </c>
    </row>
    <row r="228" spans="1:14" ht="14.25">
      <c r="A228" s="258" t="s">
        <v>149</v>
      </c>
      <c r="B228" s="67" t="s">
        <v>201</v>
      </c>
      <c r="C228" s="202">
        <v>7</v>
      </c>
      <c r="D228" s="205">
        <v>3</v>
      </c>
      <c r="E228" s="191">
        <v>1.9</v>
      </c>
      <c r="F228" s="176">
        <f t="shared" si="14"/>
        <v>1.1</v>
      </c>
      <c r="G228" s="206">
        <v>0</v>
      </c>
      <c r="H228" s="202" t="s">
        <v>167</v>
      </c>
      <c r="I228" s="202" t="s">
        <v>42</v>
      </c>
      <c r="J228" s="250">
        <f t="shared" si="16"/>
        <v>49</v>
      </c>
      <c r="K228" s="180">
        <v>45</v>
      </c>
      <c r="L228" s="180">
        <v>0</v>
      </c>
      <c r="M228" s="177">
        <v>4</v>
      </c>
      <c r="N228" s="202">
        <f t="shared" si="15"/>
        <v>29</v>
      </c>
    </row>
    <row r="229" spans="1:14" ht="14.25">
      <c r="A229" s="258" t="s">
        <v>157</v>
      </c>
      <c r="B229" s="67" t="s">
        <v>202</v>
      </c>
      <c r="C229" s="202">
        <v>8</v>
      </c>
      <c r="D229" s="205">
        <v>3</v>
      </c>
      <c r="E229" s="191">
        <v>1.9</v>
      </c>
      <c r="F229" s="176">
        <f t="shared" si="14"/>
        <v>1.1</v>
      </c>
      <c r="G229" s="206">
        <v>0</v>
      </c>
      <c r="H229" s="202" t="s">
        <v>167</v>
      </c>
      <c r="I229" s="202" t="s">
        <v>42</v>
      </c>
      <c r="J229" s="223">
        <f t="shared" si="16"/>
        <v>49</v>
      </c>
      <c r="K229" s="180">
        <v>45</v>
      </c>
      <c r="L229" s="180">
        <v>0</v>
      </c>
      <c r="M229" s="177">
        <v>4</v>
      </c>
      <c r="N229" s="202">
        <f t="shared" si="15"/>
        <v>29</v>
      </c>
    </row>
    <row r="230" spans="1:14" ht="14.25">
      <c r="A230" s="258" t="s">
        <v>158</v>
      </c>
      <c r="B230" s="67" t="s">
        <v>202</v>
      </c>
      <c r="C230" s="202">
        <v>8</v>
      </c>
      <c r="D230" s="205">
        <v>2</v>
      </c>
      <c r="E230" s="191">
        <v>1.3</v>
      </c>
      <c r="F230" s="176">
        <f t="shared" si="14"/>
        <v>0.7</v>
      </c>
      <c r="G230" s="206">
        <v>0</v>
      </c>
      <c r="H230" s="202" t="s">
        <v>166</v>
      </c>
      <c r="I230" s="202" t="s">
        <v>42</v>
      </c>
      <c r="J230" s="193">
        <f t="shared" si="16"/>
        <v>34</v>
      </c>
      <c r="K230" s="180">
        <v>0</v>
      </c>
      <c r="L230" s="180">
        <v>30</v>
      </c>
      <c r="M230" s="177">
        <v>4</v>
      </c>
      <c r="N230" s="202">
        <f t="shared" si="15"/>
        <v>18</v>
      </c>
    </row>
    <row r="231" spans="1:14" ht="14.25">
      <c r="A231" s="258" t="s">
        <v>159</v>
      </c>
      <c r="B231" s="67" t="s">
        <v>226</v>
      </c>
      <c r="C231" s="202">
        <v>7</v>
      </c>
      <c r="D231" s="205">
        <v>2</v>
      </c>
      <c r="E231" s="191">
        <v>1.3</v>
      </c>
      <c r="F231" s="176">
        <f t="shared" si="14"/>
        <v>0.7</v>
      </c>
      <c r="G231" s="206">
        <v>0</v>
      </c>
      <c r="H231" s="202" t="s">
        <v>166</v>
      </c>
      <c r="I231" s="202" t="s">
        <v>42</v>
      </c>
      <c r="J231" s="250">
        <f t="shared" si="16"/>
        <v>34</v>
      </c>
      <c r="K231" s="180">
        <v>30</v>
      </c>
      <c r="L231" s="180">
        <v>0</v>
      </c>
      <c r="M231" s="177">
        <v>4</v>
      </c>
      <c r="N231" s="202">
        <f t="shared" si="15"/>
        <v>18</v>
      </c>
    </row>
    <row r="232" spans="1:14" ht="15" thickBot="1">
      <c r="A232" s="159" t="s">
        <v>160</v>
      </c>
      <c r="B232" s="94" t="s">
        <v>204</v>
      </c>
      <c r="C232" s="256">
        <v>8</v>
      </c>
      <c r="D232" s="194">
        <v>2</v>
      </c>
      <c r="E232" s="191">
        <v>1.3</v>
      </c>
      <c r="F232" s="176">
        <f t="shared" si="14"/>
        <v>0.7</v>
      </c>
      <c r="G232" s="238">
        <v>0</v>
      </c>
      <c r="H232" s="256" t="s">
        <v>167</v>
      </c>
      <c r="I232" s="256" t="s">
        <v>42</v>
      </c>
      <c r="J232" s="208">
        <f t="shared" si="16"/>
        <v>34</v>
      </c>
      <c r="K232" s="195">
        <v>30</v>
      </c>
      <c r="L232" s="195">
        <v>0</v>
      </c>
      <c r="M232" s="220">
        <v>4</v>
      </c>
      <c r="N232" s="257">
        <f t="shared" si="15"/>
        <v>18</v>
      </c>
    </row>
    <row r="233" spans="1:14" ht="15" thickBot="1">
      <c r="A233" s="69"/>
      <c r="B233" s="87" t="s">
        <v>49</v>
      </c>
      <c r="C233" s="253"/>
      <c r="D233" s="230">
        <f>SUM(D222:D232)</f>
        <v>23</v>
      </c>
      <c r="E233" s="230">
        <f>SUM(E222:E232)</f>
        <v>14.850000000000001</v>
      </c>
      <c r="F233" s="231">
        <f>SUM(F222:F232)</f>
        <v>8.149999999999999</v>
      </c>
      <c r="G233" s="232">
        <f>SUM(G224:G232)</f>
        <v>0</v>
      </c>
      <c r="H233" s="253" t="s">
        <v>50</v>
      </c>
      <c r="I233" s="253" t="s">
        <v>50</v>
      </c>
      <c r="J233" s="254">
        <f>SUM(J222:J232)</f>
        <v>387</v>
      </c>
      <c r="K233" s="231">
        <f>SUM(K222:K232)</f>
        <v>255</v>
      </c>
      <c r="L233" s="231">
        <f>SUM(L222:L232)</f>
        <v>90</v>
      </c>
      <c r="M233" s="233">
        <f>SUM(M222:M232)</f>
        <v>42</v>
      </c>
      <c r="N233" s="253">
        <f>SUM(N222:N232)</f>
        <v>211</v>
      </c>
    </row>
    <row r="234" spans="1:14" ht="14.25">
      <c r="A234" s="80"/>
      <c r="B234" s="81" t="s">
        <v>51</v>
      </c>
      <c r="C234" s="259"/>
      <c r="D234" s="212">
        <v>0</v>
      </c>
      <c r="E234" s="212">
        <v>0</v>
      </c>
      <c r="F234" s="213">
        <v>0</v>
      </c>
      <c r="G234" s="214">
        <v>0</v>
      </c>
      <c r="H234" s="259" t="s">
        <v>50</v>
      </c>
      <c r="I234" s="259" t="s">
        <v>50</v>
      </c>
      <c r="J234" s="217">
        <v>0</v>
      </c>
      <c r="K234" s="213">
        <v>0</v>
      </c>
      <c r="L234" s="213">
        <v>0</v>
      </c>
      <c r="M234" s="224">
        <v>0</v>
      </c>
      <c r="N234" s="255">
        <v>0</v>
      </c>
    </row>
    <row r="235" spans="1:14" ht="15" thickBot="1">
      <c r="A235" s="150"/>
      <c r="B235" s="166" t="s">
        <v>144</v>
      </c>
      <c r="C235" s="218"/>
      <c r="D235" s="182">
        <v>0</v>
      </c>
      <c r="E235" s="183">
        <v>0</v>
      </c>
      <c r="F235" s="183">
        <v>0</v>
      </c>
      <c r="G235" s="196">
        <v>0</v>
      </c>
      <c r="H235" s="218" t="s">
        <v>50</v>
      </c>
      <c r="I235" s="218" t="s">
        <v>50</v>
      </c>
      <c r="J235" s="219">
        <v>0</v>
      </c>
      <c r="K235" s="183">
        <v>0</v>
      </c>
      <c r="L235" s="183">
        <v>0</v>
      </c>
      <c r="M235" s="196">
        <v>0</v>
      </c>
      <c r="N235" s="181">
        <v>0</v>
      </c>
    </row>
    <row r="236" spans="1:14" ht="15" thickBot="1">
      <c r="A236" s="74" t="s">
        <v>53</v>
      </c>
      <c r="B236" s="75" t="s">
        <v>58</v>
      </c>
      <c r="C236" s="75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7"/>
    </row>
    <row r="237" spans="1:14" ht="14.25">
      <c r="A237" s="81" t="s">
        <v>40</v>
      </c>
      <c r="B237" s="81" t="s">
        <v>252</v>
      </c>
      <c r="C237" s="215">
        <v>7</v>
      </c>
      <c r="D237" s="212">
        <v>2</v>
      </c>
      <c r="E237" s="191">
        <v>1.3</v>
      </c>
      <c r="F237" s="176">
        <f aca="true" t="shared" si="17" ref="F237:F244">D237-E237</f>
        <v>0.7</v>
      </c>
      <c r="G237" s="224">
        <v>0</v>
      </c>
      <c r="H237" s="215" t="s">
        <v>166</v>
      </c>
      <c r="I237" s="255" t="s">
        <v>42</v>
      </c>
      <c r="J237" s="260">
        <v>34</v>
      </c>
      <c r="K237" s="226">
        <v>30</v>
      </c>
      <c r="L237" s="227">
        <v>0</v>
      </c>
      <c r="M237" s="172">
        <v>4</v>
      </c>
      <c r="N237" s="221">
        <f aca="true" t="shared" si="18" ref="N237:N244">D237*26-J237</f>
        <v>18</v>
      </c>
    </row>
    <row r="238" spans="1:14" ht="14.25">
      <c r="A238" s="67" t="s">
        <v>43</v>
      </c>
      <c r="B238" s="67" t="s">
        <v>253</v>
      </c>
      <c r="C238" s="178">
        <v>8</v>
      </c>
      <c r="D238" s="205">
        <v>2</v>
      </c>
      <c r="E238" s="191">
        <v>1.3</v>
      </c>
      <c r="F238" s="176">
        <f t="shared" si="17"/>
        <v>0.7</v>
      </c>
      <c r="G238" s="206">
        <v>0</v>
      </c>
      <c r="H238" s="178" t="s">
        <v>166</v>
      </c>
      <c r="I238" s="178" t="s">
        <v>42</v>
      </c>
      <c r="J238" s="205">
        <v>34</v>
      </c>
      <c r="K238" s="180">
        <v>30</v>
      </c>
      <c r="L238" s="180">
        <v>0</v>
      </c>
      <c r="M238" s="177">
        <v>4</v>
      </c>
      <c r="N238" s="202">
        <f t="shared" si="18"/>
        <v>18</v>
      </c>
    </row>
    <row r="239" spans="1:14" ht="14.25">
      <c r="A239" s="67" t="s">
        <v>44</v>
      </c>
      <c r="B239" s="67" t="s">
        <v>254</v>
      </c>
      <c r="C239" s="178">
        <v>7</v>
      </c>
      <c r="D239" s="205">
        <v>2</v>
      </c>
      <c r="E239" s="191">
        <v>1.3</v>
      </c>
      <c r="F239" s="176">
        <f t="shared" si="17"/>
        <v>0.7</v>
      </c>
      <c r="G239" s="206">
        <v>0</v>
      </c>
      <c r="H239" s="178" t="s">
        <v>166</v>
      </c>
      <c r="I239" s="178" t="s">
        <v>42</v>
      </c>
      <c r="J239" s="205">
        <v>34</v>
      </c>
      <c r="K239" s="180">
        <v>30</v>
      </c>
      <c r="L239" s="180">
        <v>0</v>
      </c>
      <c r="M239" s="177">
        <v>4</v>
      </c>
      <c r="N239" s="202">
        <f t="shared" si="18"/>
        <v>18</v>
      </c>
    </row>
    <row r="240" spans="1:14" ht="14.25">
      <c r="A240" s="67" t="s">
        <v>46</v>
      </c>
      <c r="B240" s="67" t="s">
        <v>206</v>
      </c>
      <c r="C240" s="178">
        <v>7</v>
      </c>
      <c r="D240" s="205">
        <v>2</v>
      </c>
      <c r="E240" s="191">
        <v>1.3</v>
      </c>
      <c r="F240" s="176">
        <f t="shared" si="17"/>
        <v>0.7</v>
      </c>
      <c r="G240" s="206">
        <v>0</v>
      </c>
      <c r="H240" s="178" t="s">
        <v>166</v>
      </c>
      <c r="I240" s="178" t="s">
        <v>42</v>
      </c>
      <c r="J240" s="205">
        <v>34</v>
      </c>
      <c r="K240" s="180">
        <v>0</v>
      </c>
      <c r="L240" s="180">
        <v>30</v>
      </c>
      <c r="M240" s="177">
        <v>4</v>
      </c>
      <c r="N240" s="202">
        <f t="shared" si="18"/>
        <v>18</v>
      </c>
    </row>
    <row r="241" spans="1:14" ht="14.25">
      <c r="A241" s="67" t="s">
        <v>147</v>
      </c>
      <c r="B241" s="67" t="s">
        <v>207</v>
      </c>
      <c r="C241" s="178">
        <v>8</v>
      </c>
      <c r="D241" s="205">
        <v>2</v>
      </c>
      <c r="E241" s="191">
        <v>1.3</v>
      </c>
      <c r="F241" s="176">
        <f t="shared" si="17"/>
        <v>0.7</v>
      </c>
      <c r="G241" s="206">
        <v>0</v>
      </c>
      <c r="H241" s="178" t="s">
        <v>166</v>
      </c>
      <c r="I241" s="178" t="s">
        <v>42</v>
      </c>
      <c r="J241" s="205">
        <v>34</v>
      </c>
      <c r="K241" s="180">
        <v>30</v>
      </c>
      <c r="L241" s="180">
        <v>0</v>
      </c>
      <c r="M241" s="177">
        <v>4</v>
      </c>
      <c r="N241" s="202">
        <f t="shared" si="18"/>
        <v>18</v>
      </c>
    </row>
    <row r="242" spans="1:14" ht="14.25">
      <c r="A242" s="67" t="s">
        <v>148</v>
      </c>
      <c r="B242" s="67" t="s">
        <v>208</v>
      </c>
      <c r="C242" s="178">
        <v>7</v>
      </c>
      <c r="D242" s="205">
        <v>1</v>
      </c>
      <c r="E242" s="191">
        <v>0.75</v>
      </c>
      <c r="F242" s="176">
        <f t="shared" si="17"/>
        <v>0.25</v>
      </c>
      <c r="G242" s="206">
        <v>0</v>
      </c>
      <c r="H242" s="178" t="s">
        <v>166</v>
      </c>
      <c r="I242" s="178" t="s">
        <v>48</v>
      </c>
      <c r="J242" s="205">
        <f>SUM(K242:M242)</f>
        <v>19</v>
      </c>
      <c r="K242" s="180">
        <v>0</v>
      </c>
      <c r="L242" s="180">
        <v>15</v>
      </c>
      <c r="M242" s="177">
        <v>4</v>
      </c>
      <c r="N242" s="202">
        <f t="shared" si="18"/>
        <v>7</v>
      </c>
    </row>
    <row r="243" spans="1:14" ht="14.25">
      <c r="A243" s="67" t="s">
        <v>149</v>
      </c>
      <c r="B243" s="67" t="s">
        <v>209</v>
      </c>
      <c r="C243" s="178">
        <v>8</v>
      </c>
      <c r="D243" s="205">
        <v>4</v>
      </c>
      <c r="E243" s="191">
        <v>1.15</v>
      </c>
      <c r="F243" s="176">
        <f t="shared" si="17"/>
        <v>2.85</v>
      </c>
      <c r="G243" s="206">
        <v>0</v>
      </c>
      <c r="H243" s="178" t="s">
        <v>166</v>
      </c>
      <c r="I243" s="178" t="s">
        <v>48</v>
      </c>
      <c r="J243" s="205">
        <f>SUM(K243:M243)</f>
        <v>30</v>
      </c>
      <c r="K243" s="180">
        <v>0</v>
      </c>
      <c r="L243" s="180">
        <v>15</v>
      </c>
      <c r="M243" s="177">
        <v>15</v>
      </c>
      <c r="N243" s="202">
        <f t="shared" si="18"/>
        <v>74</v>
      </c>
    </row>
    <row r="244" spans="1:14" ht="15" thickBot="1">
      <c r="A244" s="94" t="s">
        <v>157</v>
      </c>
      <c r="B244" s="301" t="s">
        <v>255</v>
      </c>
      <c r="C244" s="181">
        <v>8</v>
      </c>
      <c r="D244" s="194">
        <v>2</v>
      </c>
      <c r="E244" s="195">
        <v>1.3</v>
      </c>
      <c r="F244" s="195">
        <f t="shared" si="17"/>
        <v>0.7</v>
      </c>
      <c r="G244" s="238">
        <v>0</v>
      </c>
      <c r="H244" s="239" t="s">
        <v>166</v>
      </c>
      <c r="I244" s="239" t="s">
        <v>42</v>
      </c>
      <c r="J244" s="194">
        <v>34</v>
      </c>
      <c r="K244" s="195">
        <v>30</v>
      </c>
      <c r="L244" s="195">
        <v>0</v>
      </c>
      <c r="M244" s="195">
        <v>4</v>
      </c>
      <c r="N244" s="257">
        <f t="shared" si="18"/>
        <v>18</v>
      </c>
    </row>
    <row r="245" spans="1:14" ht="15" thickBot="1">
      <c r="A245" s="87"/>
      <c r="B245" s="77" t="s">
        <v>49</v>
      </c>
      <c r="C245" s="228"/>
      <c r="D245" s="229">
        <f>SUM(D237:D244)</f>
        <v>17</v>
      </c>
      <c r="E245" s="230">
        <f>SUM(E237:E244)</f>
        <v>9.700000000000001</v>
      </c>
      <c r="F245" s="231">
        <f>SUM(F237:F244)</f>
        <v>7.3</v>
      </c>
      <c r="G245" s="232">
        <f>SUM(G237:G244)</f>
        <v>0</v>
      </c>
      <c r="H245" s="234" t="s">
        <v>50</v>
      </c>
      <c r="I245" s="234" t="s">
        <v>50</v>
      </c>
      <c r="J245" s="254">
        <f>SUM(J237:J244)</f>
        <v>253</v>
      </c>
      <c r="K245" s="231">
        <f>SUM(K237:K244)</f>
        <v>150</v>
      </c>
      <c r="L245" s="231">
        <f>SUM(L237:L244)</f>
        <v>60</v>
      </c>
      <c r="M245" s="233">
        <f>SUM(M237:M244)</f>
        <v>43</v>
      </c>
      <c r="N245" s="253">
        <f>SUM(N237:N244)</f>
        <v>189</v>
      </c>
    </row>
    <row r="246" spans="1:14" ht="14.25">
      <c r="A246" s="65"/>
      <c r="B246" s="60" t="s">
        <v>51</v>
      </c>
      <c r="C246" s="208"/>
      <c r="D246" s="190">
        <v>0</v>
      </c>
      <c r="E246" s="191">
        <v>0</v>
      </c>
      <c r="F246" s="176">
        <v>0</v>
      </c>
      <c r="G246" s="192">
        <v>0</v>
      </c>
      <c r="H246" s="170" t="s">
        <v>50</v>
      </c>
      <c r="I246" s="170" t="s">
        <v>50</v>
      </c>
      <c r="J246" s="177">
        <v>0</v>
      </c>
      <c r="K246" s="176">
        <v>0</v>
      </c>
      <c r="L246" s="176">
        <v>0</v>
      </c>
      <c r="M246" s="177">
        <v>0</v>
      </c>
      <c r="N246" s="221">
        <f>D246*26-J246</f>
        <v>0</v>
      </c>
    </row>
    <row r="247" spans="1:14" ht="15" thickBot="1">
      <c r="A247" s="99"/>
      <c r="B247" s="150" t="s">
        <v>144</v>
      </c>
      <c r="C247" s="251"/>
      <c r="D247" s="182">
        <f>SUM(D239,D242:D244)</f>
        <v>9</v>
      </c>
      <c r="E247" s="182">
        <f>SUM(E239,E242:E244)</f>
        <v>4.5</v>
      </c>
      <c r="F247" s="182">
        <f>SUM(F239,F242:F244)</f>
        <v>4.5</v>
      </c>
      <c r="G247" s="196">
        <v>0</v>
      </c>
      <c r="H247" s="181" t="s">
        <v>50</v>
      </c>
      <c r="I247" s="181" t="s">
        <v>50</v>
      </c>
      <c r="J247" s="182">
        <f>SUM(J239,J242:J244)</f>
        <v>117</v>
      </c>
      <c r="K247" s="182">
        <f>SUM(K239,K242:K244)</f>
        <v>60</v>
      </c>
      <c r="L247" s="182">
        <f>SUM(L239,L242:L244)</f>
        <v>30</v>
      </c>
      <c r="M247" s="182">
        <f>SUM(M239,M242:M244)</f>
        <v>27</v>
      </c>
      <c r="N247" s="182">
        <f>SUM(N239,N242:N244)</f>
        <v>117</v>
      </c>
    </row>
    <row r="248" spans="1:14" ht="15" thickBot="1">
      <c r="A248" s="74" t="s">
        <v>57</v>
      </c>
      <c r="B248" s="75" t="s">
        <v>62</v>
      </c>
      <c r="C248" s="75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7"/>
    </row>
    <row r="249" spans="1:14" ht="14.25">
      <c r="A249" s="60" t="s">
        <v>40</v>
      </c>
      <c r="B249" s="60" t="s">
        <v>229</v>
      </c>
      <c r="C249" s="221">
        <v>7</v>
      </c>
      <c r="D249" s="191">
        <v>2</v>
      </c>
      <c r="E249" s="191">
        <v>1.3</v>
      </c>
      <c r="F249" s="176">
        <f>D249-E249</f>
        <v>0.7</v>
      </c>
      <c r="G249" s="201">
        <v>0</v>
      </c>
      <c r="H249" s="170" t="s">
        <v>166</v>
      </c>
      <c r="I249" s="170" t="s">
        <v>42</v>
      </c>
      <c r="J249" s="175">
        <f>SUM(K249:M249)</f>
        <v>34</v>
      </c>
      <c r="K249" s="176">
        <v>30</v>
      </c>
      <c r="L249" s="176">
        <v>0</v>
      </c>
      <c r="M249" s="177">
        <v>4</v>
      </c>
      <c r="N249" s="221">
        <f>D249*26-J249</f>
        <v>18</v>
      </c>
    </row>
    <row r="250" spans="1:14" ht="14.25">
      <c r="A250" s="67" t="s">
        <v>43</v>
      </c>
      <c r="B250" s="67" t="s">
        <v>210</v>
      </c>
      <c r="C250" s="202">
        <v>7</v>
      </c>
      <c r="D250" s="205">
        <v>1</v>
      </c>
      <c r="E250" s="191">
        <v>0.65</v>
      </c>
      <c r="F250" s="176">
        <f>D250-E250</f>
        <v>0.35</v>
      </c>
      <c r="G250" s="206">
        <v>1</v>
      </c>
      <c r="H250" s="178" t="s">
        <v>166</v>
      </c>
      <c r="I250" s="178" t="s">
        <v>42</v>
      </c>
      <c r="J250" s="175">
        <f>SUM(K250:M250)</f>
        <v>17</v>
      </c>
      <c r="K250" s="180">
        <v>0</v>
      </c>
      <c r="L250" s="180">
        <v>15</v>
      </c>
      <c r="M250" s="177">
        <v>2</v>
      </c>
      <c r="N250" s="202">
        <f>D250*26-J250</f>
        <v>9</v>
      </c>
    </row>
    <row r="251" spans="1:14" ht="14.25">
      <c r="A251" s="67" t="s">
        <v>44</v>
      </c>
      <c r="B251" s="67" t="s">
        <v>211</v>
      </c>
      <c r="C251" s="202">
        <v>8</v>
      </c>
      <c r="D251" s="205">
        <v>1</v>
      </c>
      <c r="E251" s="191">
        <v>0.65</v>
      </c>
      <c r="F251" s="176">
        <f>D251-E251</f>
        <v>0.35</v>
      </c>
      <c r="G251" s="206">
        <v>1</v>
      </c>
      <c r="H251" s="178" t="s">
        <v>166</v>
      </c>
      <c r="I251" s="178" t="s">
        <v>42</v>
      </c>
      <c r="J251" s="175">
        <f>SUM(K251:M251)</f>
        <v>17</v>
      </c>
      <c r="K251" s="180">
        <v>0</v>
      </c>
      <c r="L251" s="180">
        <v>15</v>
      </c>
      <c r="M251" s="177">
        <v>2</v>
      </c>
      <c r="N251" s="202">
        <f>D251*26-J251</f>
        <v>9</v>
      </c>
    </row>
    <row r="252" spans="1:14" ht="15" thickBot="1">
      <c r="A252" s="67" t="s">
        <v>46</v>
      </c>
      <c r="B252" s="302" t="s">
        <v>256</v>
      </c>
      <c r="C252" s="218">
        <v>7</v>
      </c>
      <c r="D252" s="194">
        <v>2</v>
      </c>
      <c r="E252" s="191">
        <v>1.3</v>
      </c>
      <c r="F252" s="176">
        <f>D252-E252</f>
        <v>0.7</v>
      </c>
      <c r="G252" s="238">
        <v>0</v>
      </c>
      <c r="H252" s="239" t="s">
        <v>167</v>
      </c>
      <c r="I252" s="181" t="s">
        <v>42</v>
      </c>
      <c r="J252" s="175">
        <f>SUM(K252:M252)</f>
        <v>34</v>
      </c>
      <c r="K252" s="195">
        <v>30</v>
      </c>
      <c r="L252" s="195">
        <v>0</v>
      </c>
      <c r="M252" s="220">
        <v>4</v>
      </c>
      <c r="N252" s="256">
        <f>D252*26-J252</f>
        <v>18</v>
      </c>
    </row>
    <row r="253" spans="1:14" ht="15" thickBot="1">
      <c r="A253" s="87"/>
      <c r="B253" s="87" t="s">
        <v>49</v>
      </c>
      <c r="C253" s="254"/>
      <c r="D253" s="229">
        <f>SUM(D249:D252)</f>
        <v>6</v>
      </c>
      <c r="E253" s="230">
        <f>SUM(E249:E252)</f>
        <v>3.9000000000000004</v>
      </c>
      <c r="F253" s="231">
        <f>SUM(F249:F252)</f>
        <v>2.0999999999999996</v>
      </c>
      <c r="G253" s="232">
        <f>SUM(G249:G252)</f>
        <v>2</v>
      </c>
      <c r="H253" s="234" t="s">
        <v>50</v>
      </c>
      <c r="I253" s="234" t="s">
        <v>50</v>
      </c>
      <c r="J253" s="233">
        <f>SUM(J249:J252)</f>
        <v>102</v>
      </c>
      <c r="K253" s="231">
        <f>SUM(K249:K252)</f>
        <v>60</v>
      </c>
      <c r="L253" s="231">
        <f>SUM(L249:L252)</f>
        <v>30</v>
      </c>
      <c r="M253" s="233">
        <f>SUM(M249:M252)</f>
        <v>12</v>
      </c>
      <c r="N253" s="253">
        <f>SUM(N249:N252)</f>
        <v>54</v>
      </c>
    </row>
    <row r="254" spans="1:14" ht="14.25">
      <c r="A254" s="64"/>
      <c r="B254" s="64" t="s">
        <v>51</v>
      </c>
      <c r="C254" s="175"/>
      <c r="D254" s="190">
        <v>2</v>
      </c>
      <c r="E254" s="191">
        <v>1.3</v>
      </c>
      <c r="F254" s="176">
        <v>0.7</v>
      </c>
      <c r="G254" s="192">
        <v>2</v>
      </c>
      <c r="H254" s="174" t="s">
        <v>50</v>
      </c>
      <c r="I254" s="174" t="s">
        <v>50</v>
      </c>
      <c r="J254" s="177">
        <v>34</v>
      </c>
      <c r="K254" s="176">
        <v>0</v>
      </c>
      <c r="L254" s="176">
        <v>30</v>
      </c>
      <c r="M254" s="201">
        <v>4</v>
      </c>
      <c r="N254" s="174">
        <v>18</v>
      </c>
    </row>
    <row r="255" spans="1:14" ht="15" thickBot="1">
      <c r="A255" s="68"/>
      <c r="B255" s="73" t="s">
        <v>144</v>
      </c>
      <c r="C255" s="209"/>
      <c r="D255" s="193">
        <f>SUM(D252,D249)</f>
        <v>4</v>
      </c>
      <c r="E255" s="194">
        <f>SUM(E252,E249)</f>
        <v>2.6</v>
      </c>
      <c r="F255" s="194">
        <f>SUM(F252,F249)</f>
        <v>1.4</v>
      </c>
      <c r="G255" s="196">
        <v>0</v>
      </c>
      <c r="H255" s="188" t="s">
        <v>50</v>
      </c>
      <c r="I255" s="188" t="s">
        <v>50</v>
      </c>
      <c r="J255" s="194">
        <f>SUM(J252,J249)</f>
        <v>68</v>
      </c>
      <c r="K255" s="194">
        <f>SUM(K252,K249)</f>
        <v>60</v>
      </c>
      <c r="L255" s="194">
        <f>SUM(L252,L249)</f>
        <v>0</v>
      </c>
      <c r="M255" s="194">
        <f>SUM(M252,M249)</f>
        <v>8</v>
      </c>
      <c r="N255" s="194">
        <f>SUM(N252,N249)</f>
        <v>36</v>
      </c>
    </row>
    <row r="256" spans="1:14" ht="15" thickBot="1">
      <c r="A256" s="74" t="s">
        <v>61</v>
      </c>
      <c r="B256" s="75" t="s">
        <v>64</v>
      </c>
      <c r="C256" s="75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7"/>
    </row>
    <row r="257" spans="1:14" ht="14.25">
      <c r="A257" s="60" t="s">
        <v>40</v>
      </c>
      <c r="B257" s="110" t="s">
        <v>236</v>
      </c>
      <c r="C257" s="221">
        <v>7</v>
      </c>
      <c r="D257" s="191">
        <v>2</v>
      </c>
      <c r="E257" s="191">
        <v>1.3</v>
      </c>
      <c r="F257" s="176">
        <f aca="true" t="shared" si="19" ref="F257:F262">D257-E257</f>
        <v>0.7</v>
      </c>
      <c r="G257" s="201">
        <v>0</v>
      </c>
      <c r="H257" s="221" t="s">
        <v>167</v>
      </c>
      <c r="I257" s="221" t="s">
        <v>42</v>
      </c>
      <c r="J257" s="191">
        <f>SUM(K257:M257)</f>
        <v>34</v>
      </c>
      <c r="K257" s="176">
        <v>30</v>
      </c>
      <c r="L257" s="176">
        <v>0</v>
      </c>
      <c r="M257" s="201">
        <v>4</v>
      </c>
      <c r="N257" s="221">
        <f aca="true" t="shared" si="20" ref="N257:N262">D257*26-J257</f>
        <v>18</v>
      </c>
    </row>
    <row r="258" spans="1:14" ht="14.25">
      <c r="A258" s="67" t="s">
        <v>43</v>
      </c>
      <c r="B258" s="161" t="s">
        <v>227</v>
      </c>
      <c r="C258" s="202">
        <v>7</v>
      </c>
      <c r="D258" s="205">
        <v>1</v>
      </c>
      <c r="E258" s="191">
        <v>0.65</v>
      </c>
      <c r="F258" s="176">
        <f t="shared" si="19"/>
        <v>0.35</v>
      </c>
      <c r="G258" s="206">
        <v>0</v>
      </c>
      <c r="H258" s="202" t="s">
        <v>166</v>
      </c>
      <c r="I258" s="202" t="s">
        <v>42</v>
      </c>
      <c r="J258" s="191">
        <f aca="true" t="shared" si="21" ref="J258:J263">SUM(K258:M258)</f>
        <v>17</v>
      </c>
      <c r="K258" s="180">
        <v>0</v>
      </c>
      <c r="L258" s="180">
        <v>15</v>
      </c>
      <c r="M258" s="192">
        <v>2</v>
      </c>
      <c r="N258" s="257">
        <f t="shared" si="20"/>
        <v>9</v>
      </c>
    </row>
    <row r="259" spans="1:14" ht="14.25">
      <c r="A259" s="67" t="s">
        <v>44</v>
      </c>
      <c r="B259" s="161" t="s">
        <v>237</v>
      </c>
      <c r="C259" s="202">
        <v>8</v>
      </c>
      <c r="D259" s="205">
        <v>2</v>
      </c>
      <c r="E259" s="191">
        <v>1.3</v>
      </c>
      <c r="F259" s="176">
        <f t="shared" si="19"/>
        <v>0.7</v>
      </c>
      <c r="G259" s="206">
        <v>2</v>
      </c>
      <c r="H259" s="202" t="s">
        <v>167</v>
      </c>
      <c r="I259" s="202" t="s">
        <v>42</v>
      </c>
      <c r="J259" s="191">
        <f t="shared" si="21"/>
        <v>34</v>
      </c>
      <c r="K259" s="180">
        <v>30</v>
      </c>
      <c r="L259" s="180">
        <v>0</v>
      </c>
      <c r="M259" s="192">
        <v>4</v>
      </c>
      <c r="N259" s="257">
        <f t="shared" si="20"/>
        <v>18</v>
      </c>
    </row>
    <row r="260" spans="1:14" ht="14.25">
      <c r="A260" s="67" t="s">
        <v>46</v>
      </c>
      <c r="B260" s="161" t="s">
        <v>228</v>
      </c>
      <c r="C260" s="202">
        <v>8</v>
      </c>
      <c r="D260" s="205">
        <v>1</v>
      </c>
      <c r="E260" s="191">
        <v>0.65</v>
      </c>
      <c r="F260" s="176">
        <f t="shared" si="19"/>
        <v>0.35</v>
      </c>
      <c r="G260" s="206">
        <v>1</v>
      </c>
      <c r="H260" s="202" t="s">
        <v>166</v>
      </c>
      <c r="I260" s="202" t="s">
        <v>42</v>
      </c>
      <c r="J260" s="191">
        <f t="shared" si="21"/>
        <v>17</v>
      </c>
      <c r="K260" s="180">
        <v>0</v>
      </c>
      <c r="L260" s="180">
        <v>15</v>
      </c>
      <c r="M260" s="192">
        <v>2</v>
      </c>
      <c r="N260" s="257">
        <f t="shared" si="20"/>
        <v>9</v>
      </c>
    </row>
    <row r="261" spans="1:14" ht="14.25">
      <c r="A261" s="67" t="s">
        <v>147</v>
      </c>
      <c r="B261" s="161" t="s">
        <v>92</v>
      </c>
      <c r="C261" s="202">
        <v>7</v>
      </c>
      <c r="D261" s="205">
        <v>2</v>
      </c>
      <c r="E261" s="191">
        <v>1.3</v>
      </c>
      <c r="F261" s="176">
        <f t="shared" si="19"/>
        <v>0.7</v>
      </c>
      <c r="G261" s="206">
        <v>2</v>
      </c>
      <c r="H261" s="202" t="s">
        <v>166</v>
      </c>
      <c r="I261" s="202" t="s">
        <v>42</v>
      </c>
      <c r="J261" s="191">
        <f t="shared" si="21"/>
        <v>34</v>
      </c>
      <c r="K261" s="180">
        <v>0</v>
      </c>
      <c r="L261" s="180">
        <v>30</v>
      </c>
      <c r="M261" s="192">
        <v>4</v>
      </c>
      <c r="N261" s="257">
        <f t="shared" si="20"/>
        <v>18</v>
      </c>
    </row>
    <row r="262" spans="1:14" ht="15" thickBot="1">
      <c r="A262" s="150" t="s">
        <v>148</v>
      </c>
      <c r="B262" s="166" t="s">
        <v>93</v>
      </c>
      <c r="C262" s="218">
        <v>8</v>
      </c>
      <c r="D262" s="194">
        <v>2</v>
      </c>
      <c r="E262" s="191">
        <v>1.3</v>
      </c>
      <c r="F262" s="176">
        <f t="shared" si="19"/>
        <v>0.7</v>
      </c>
      <c r="G262" s="238">
        <v>2</v>
      </c>
      <c r="H262" s="256" t="s">
        <v>166</v>
      </c>
      <c r="I262" s="239" t="s">
        <v>42</v>
      </c>
      <c r="J262" s="252">
        <f t="shared" si="21"/>
        <v>34</v>
      </c>
      <c r="K262" s="195">
        <v>0</v>
      </c>
      <c r="L262" s="195">
        <v>30</v>
      </c>
      <c r="M262" s="214">
        <v>4</v>
      </c>
      <c r="N262" s="257">
        <f t="shared" si="20"/>
        <v>18</v>
      </c>
    </row>
    <row r="263" spans="1:14" ht="15" thickBot="1">
      <c r="A263" s="69"/>
      <c r="B263" s="87" t="s">
        <v>49</v>
      </c>
      <c r="C263" s="228"/>
      <c r="D263" s="229">
        <f>SUM(D257:D262)</f>
        <v>10</v>
      </c>
      <c r="E263" s="230">
        <f>SUM(E257:E262)</f>
        <v>6.5</v>
      </c>
      <c r="F263" s="231">
        <f>SUM(F257:F262)</f>
        <v>3.5</v>
      </c>
      <c r="G263" s="232">
        <f>SUM(G257:G262)</f>
        <v>7</v>
      </c>
      <c r="H263" s="253" t="s">
        <v>50</v>
      </c>
      <c r="I263" s="234" t="s">
        <v>50</v>
      </c>
      <c r="J263" s="229">
        <f t="shared" si="21"/>
        <v>170</v>
      </c>
      <c r="K263" s="231">
        <f>SUM(K257:K262)</f>
        <v>60</v>
      </c>
      <c r="L263" s="231">
        <f>SUM(L257:L262)</f>
        <v>90</v>
      </c>
      <c r="M263" s="232">
        <f>SUM(M257:M262)</f>
        <v>20</v>
      </c>
      <c r="N263" s="216">
        <f>SUM(N257:N262)</f>
        <v>90</v>
      </c>
    </row>
    <row r="264" spans="1:15" ht="14.25">
      <c r="A264" s="65"/>
      <c r="B264" s="64" t="s">
        <v>51</v>
      </c>
      <c r="C264" s="208"/>
      <c r="D264" s="176">
        <f>SUM(D259:D262)</f>
        <v>7</v>
      </c>
      <c r="E264" s="176">
        <f>SUM(E259:E262)</f>
        <v>4.55</v>
      </c>
      <c r="F264" s="176">
        <f>SUM(F259:F262)</f>
        <v>2.4499999999999997</v>
      </c>
      <c r="G264" s="176">
        <f>SUM(G259:G262)</f>
        <v>7</v>
      </c>
      <c r="H264" s="257" t="s">
        <v>50</v>
      </c>
      <c r="I264" s="174" t="s">
        <v>50</v>
      </c>
      <c r="J264" s="176">
        <f>SUM(J259:J262)</f>
        <v>119</v>
      </c>
      <c r="K264" s="176">
        <f>SUM(K259:K262)</f>
        <v>30</v>
      </c>
      <c r="L264" s="176">
        <f>SUM(L259:L262)</f>
        <v>75</v>
      </c>
      <c r="M264" s="176">
        <f>SUM(M259:M262)</f>
        <v>14</v>
      </c>
      <c r="N264" s="176">
        <f>SUM(N259:N262)</f>
        <v>63</v>
      </c>
      <c r="O264" s="268"/>
    </row>
    <row r="265" spans="1:14" ht="15" thickBot="1">
      <c r="A265" s="68"/>
      <c r="B265" s="73" t="s">
        <v>144</v>
      </c>
      <c r="C265" s="209"/>
      <c r="D265" s="193">
        <v>0</v>
      </c>
      <c r="E265" s="194">
        <v>0</v>
      </c>
      <c r="F265" s="195">
        <v>0</v>
      </c>
      <c r="G265" s="196">
        <v>0</v>
      </c>
      <c r="H265" s="207" t="s">
        <v>50</v>
      </c>
      <c r="I265" s="188" t="s">
        <v>50</v>
      </c>
      <c r="J265" s="197">
        <v>0</v>
      </c>
      <c r="K265" s="195">
        <v>0</v>
      </c>
      <c r="L265" s="195">
        <v>0</v>
      </c>
      <c r="M265" s="196">
        <v>0</v>
      </c>
      <c r="N265" s="255">
        <v>0</v>
      </c>
    </row>
    <row r="266" spans="1:14" ht="15" thickBot="1">
      <c r="A266" s="74" t="s">
        <v>168</v>
      </c>
      <c r="B266" s="75" t="s">
        <v>169</v>
      </c>
      <c r="C266" s="76"/>
      <c r="D266" s="76"/>
      <c r="E266" s="76"/>
      <c r="F266" s="76"/>
      <c r="G266" s="76"/>
      <c r="H266" s="116"/>
      <c r="I266" s="116"/>
      <c r="J266" s="76"/>
      <c r="K266" s="76"/>
      <c r="L266" s="76"/>
      <c r="M266" s="76"/>
      <c r="N266" s="77"/>
    </row>
    <row r="267" spans="1:14" ht="14.25">
      <c r="A267" s="60" t="s">
        <v>40</v>
      </c>
      <c r="B267" s="110" t="s">
        <v>140</v>
      </c>
      <c r="C267" s="170">
        <v>7</v>
      </c>
      <c r="D267" s="200">
        <v>2</v>
      </c>
      <c r="E267" s="172">
        <v>1.15</v>
      </c>
      <c r="F267" s="172">
        <v>0.85</v>
      </c>
      <c r="G267" s="201">
        <v>2</v>
      </c>
      <c r="H267" s="170" t="s">
        <v>166</v>
      </c>
      <c r="I267" s="170" t="s">
        <v>48</v>
      </c>
      <c r="J267" s="200">
        <v>30</v>
      </c>
      <c r="K267" s="172">
        <v>0</v>
      </c>
      <c r="L267" s="172">
        <v>0</v>
      </c>
      <c r="M267" s="173">
        <v>30</v>
      </c>
      <c r="N267" s="221">
        <f>D267*26-J267</f>
        <v>22</v>
      </c>
    </row>
    <row r="268" spans="1:14" ht="15" thickBot="1">
      <c r="A268" s="70" t="s">
        <v>43</v>
      </c>
      <c r="B268" s="54" t="s">
        <v>141</v>
      </c>
      <c r="C268" s="181">
        <v>8</v>
      </c>
      <c r="D268" s="182">
        <v>2</v>
      </c>
      <c r="E268" s="183">
        <v>1.15</v>
      </c>
      <c r="F268" s="186">
        <v>0.85</v>
      </c>
      <c r="G268" s="196">
        <v>2</v>
      </c>
      <c r="H268" s="181" t="s">
        <v>166</v>
      </c>
      <c r="I268" s="181" t="s">
        <v>48</v>
      </c>
      <c r="J268" s="182">
        <v>30</v>
      </c>
      <c r="K268" s="183">
        <v>0</v>
      </c>
      <c r="L268" s="183">
        <v>0</v>
      </c>
      <c r="M268" s="183">
        <v>30</v>
      </c>
      <c r="N268" s="259">
        <f>D268*26-J268</f>
        <v>22</v>
      </c>
    </row>
    <row r="269" spans="1:14" ht="15" thickBot="1">
      <c r="A269" s="80"/>
      <c r="B269" s="106"/>
      <c r="C269" s="76"/>
      <c r="D269" s="106"/>
      <c r="E269" s="106"/>
      <c r="F269" s="106"/>
      <c r="G269" s="76"/>
      <c r="H269" s="116"/>
      <c r="I269" s="121"/>
      <c r="J269" s="106"/>
      <c r="K269" s="106"/>
      <c r="L269" s="106"/>
      <c r="M269" s="106"/>
      <c r="N269" s="77"/>
    </row>
    <row r="270" spans="1:14" ht="14.25">
      <c r="A270" s="315" t="s">
        <v>68</v>
      </c>
      <c r="B270" s="316"/>
      <c r="C270" s="221">
        <v>7</v>
      </c>
      <c r="D270" s="199">
        <f>D222+D225+D226+D228+D231+D237+D239+D240+D242+D249+D250+D252+D257+D258+D261+D267</f>
        <v>30</v>
      </c>
      <c r="E270" s="172">
        <f>E222+E225+E226+E228+E231+E237+E239+E240+E242+E249+E250+E252+E257+E258+E261+E267</f>
        <v>19.400000000000002</v>
      </c>
      <c r="F270" s="172">
        <f>F222+F225+F226+F228+F231+F237+F239+F240+F242+F249+F250+F252+F257+F258+F261+F267</f>
        <v>10.599999999999998</v>
      </c>
      <c r="G270" s="170">
        <f>G222+G225+G226+G228+G231+G237+G239+G240+G242+G249+G250+G252+G257+G258+G261+G267</f>
        <v>5</v>
      </c>
      <c r="H270" s="170" t="s">
        <v>50</v>
      </c>
      <c r="I270" s="171" t="s">
        <v>50</v>
      </c>
      <c r="J270" s="199">
        <f>J222+J225+J226+J228+J231+J237+J239+J240+J242+J249+J250+J252+J257+J258+J261+J267</f>
        <v>506</v>
      </c>
      <c r="K270" s="172">
        <f>K222+K225+K226+K228+K231+K237+K239+K240+K242+K249+K250+K252+K257+K258+K261+K267</f>
        <v>285</v>
      </c>
      <c r="L270" s="172">
        <f>L222+L225+L226+L228+L231+L237+L239+L240+L242+L249+L250+L252+L257+L258+L261+L267</f>
        <v>135</v>
      </c>
      <c r="M270" s="171">
        <f>M222+M225+M226+M228+M231+M237+M239+M240+M242+M249+M250+M252+M257+M258+M261+M267</f>
        <v>86</v>
      </c>
      <c r="N270" s="221">
        <f>N222+N225+N226+N228+N231+N237+N239+N240+N242+N249+N250+N252+N257+N258+N261+N267</f>
        <v>274</v>
      </c>
    </row>
    <row r="271" spans="1:14" ht="15" thickBot="1">
      <c r="A271" s="325" t="s">
        <v>68</v>
      </c>
      <c r="B271" s="326"/>
      <c r="C271" s="207">
        <v>8</v>
      </c>
      <c r="D271" s="186">
        <f>D223+D224+D227+D229+D230+D232+D238+D241+D243+D244+D251+D259+D260+D262+D268</f>
        <v>30</v>
      </c>
      <c r="E271" s="186">
        <f>E223+E224+E227+E229+E230+E232+E238+E241+E243+E244+E251+E259+E260+E262+E268</f>
        <v>17.85</v>
      </c>
      <c r="F271" s="186">
        <f>F223+F224+F227+F229+F230+F232+F238+F241+F243+F244+F251+F259+F260+F262+F268</f>
        <v>12.149999999999997</v>
      </c>
      <c r="G271" s="186">
        <f>G223+G224+G227+G229+G230+G232+G238+G241+G243+G244+G251+G259+G260+G262+G268</f>
        <v>8</v>
      </c>
      <c r="H271" s="188" t="s">
        <v>50</v>
      </c>
      <c r="I271" s="189" t="s">
        <v>50</v>
      </c>
      <c r="J271" s="186">
        <f>J223+J224+J227+J229+J230+J232+J238+J241+J243+J244+J251+J259+J260+J262+J268</f>
        <v>466</v>
      </c>
      <c r="K271" s="186">
        <f>K223+K224+K227+K229+K230+K232+K238+K241+K243+K244+K251+K259+K260+K262+K268</f>
        <v>240</v>
      </c>
      <c r="L271" s="186">
        <f>L223+L224+L227+L229+L230+L232+L238+L241+L243+L244+L251+L259+L260+L262+L268</f>
        <v>135</v>
      </c>
      <c r="M271" s="186">
        <f>M223+M224+M227+M229+M230+M232+M238+M241+M243+M244+M251+M259+M260+M262+M268</f>
        <v>91</v>
      </c>
      <c r="N271" s="186">
        <f>N223+N224+N227+N229+N230+N232+N238+N241+N243+N244+N251+N259+N260+N262+N268</f>
        <v>314</v>
      </c>
    </row>
    <row r="272" spans="1:14" ht="15" thickBot="1">
      <c r="A272" s="103"/>
      <c r="B272" s="104"/>
      <c r="C272" s="105"/>
      <c r="D272" s="105"/>
      <c r="E272" s="105"/>
      <c r="F272" s="105"/>
      <c r="G272" s="106"/>
      <c r="H272" s="106"/>
      <c r="I272" s="106"/>
      <c r="J272" s="106"/>
      <c r="K272" s="106"/>
      <c r="L272" s="106"/>
      <c r="M272" s="106"/>
      <c r="N272" s="107"/>
    </row>
    <row r="273" spans="1:14" ht="15" thickBot="1">
      <c r="A273" s="327" t="s">
        <v>94</v>
      </c>
      <c r="B273" s="328"/>
      <c r="C273" s="108" t="s">
        <v>50</v>
      </c>
      <c r="D273" s="88">
        <f>D270+D271</f>
        <v>60</v>
      </c>
      <c r="E273" s="89">
        <f>E270+E271</f>
        <v>37.25</v>
      </c>
      <c r="F273" s="89">
        <f>F270+F271</f>
        <v>22.749999999999993</v>
      </c>
      <c r="G273" s="236">
        <f>G270+G271</f>
        <v>13</v>
      </c>
      <c r="H273" s="108" t="s">
        <v>50</v>
      </c>
      <c r="I273" s="236" t="s">
        <v>50</v>
      </c>
      <c r="J273" s="88">
        <f>J270+J271</f>
        <v>972</v>
      </c>
      <c r="K273" s="89">
        <f>K270+K271</f>
        <v>525</v>
      </c>
      <c r="L273" s="89">
        <f>L270+L271</f>
        <v>270</v>
      </c>
      <c r="M273" s="116">
        <f>M270+M271</f>
        <v>177</v>
      </c>
      <c r="N273" s="108">
        <f>N270+N271</f>
        <v>588</v>
      </c>
    </row>
    <row r="274" spans="1:14" ht="14.25">
      <c r="A274" s="109"/>
      <c r="B274" s="109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</row>
    <row r="275" spans="1:14" ht="14.25">
      <c r="A275" s="105"/>
      <c r="B275" s="104" t="s">
        <v>70</v>
      </c>
      <c r="C275" s="105"/>
      <c r="D275" s="105"/>
      <c r="E275" s="105"/>
      <c r="F275" s="105"/>
      <c r="G275" s="106"/>
      <c r="H275" s="106"/>
      <c r="I275" s="106"/>
      <c r="J275" s="106"/>
      <c r="K275" s="106"/>
      <c r="L275" s="106"/>
      <c r="M275" s="106"/>
      <c r="N275" s="106"/>
    </row>
    <row r="276" spans="1:14" ht="14.25">
      <c r="A276" s="105"/>
      <c r="B276" s="104"/>
      <c r="C276" s="105"/>
      <c r="D276" s="105"/>
      <c r="E276" s="105"/>
      <c r="F276" s="105"/>
      <c r="G276" s="106"/>
      <c r="H276" s="106"/>
      <c r="I276" s="106"/>
      <c r="J276" s="106"/>
      <c r="K276" s="106"/>
      <c r="L276" s="106"/>
      <c r="M276" s="106"/>
      <c r="N276" s="106"/>
    </row>
    <row r="277" spans="1:14" ht="14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1:14" ht="14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spans="1:14" ht="15" thickBot="1">
      <c r="A279" s="50"/>
      <c r="B279" s="46" t="s">
        <v>95</v>
      </c>
      <c r="C279" s="50"/>
      <c r="D279" s="50"/>
      <c r="E279" s="50"/>
      <c r="F279" s="50"/>
      <c r="G279" s="53"/>
      <c r="H279" s="50"/>
      <c r="I279" s="50"/>
      <c r="J279" s="50"/>
      <c r="K279" s="50"/>
      <c r="L279" s="50"/>
      <c r="M279" s="50"/>
      <c r="N279" s="50"/>
    </row>
    <row r="280" spans="1:14" ht="14.25">
      <c r="A280" s="4" t="s">
        <v>8</v>
      </c>
      <c r="B280" s="5"/>
      <c r="C280" s="6"/>
      <c r="D280" s="313" t="s">
        <v>9</v>
      </c>
      <c r="E280" s="314"/>
      <c r="F280" s="314"/>
      <c r="G280" s="244" t="s">
        <v>10</v>
      </c>
      <c r="H280" s="8" t="s">
        <v>11</v>
      </c>
      <c r="I280" s="4" t="s">
        <v>12</v>
      </c>
      <c r="J280" s="313" t="s">
        <v>13</v>
      </c>
      <c r="K280" s="314"/>
      <c r="L280" s="314"/>
      <c r="M280" s="314"/>
      <c r="N280" s="320" t="s">
        <v>145</v>
      </c>
    </row>
    <row r="281" spans="1:14" ht="14.25">
      <c r="A281" s="9"/>
      <c r="B281" s="10" t="s">
        <v>14</v>
      </c>
      <c r="C281" s="11" t="s">
        <v>15</v>
      </c>
      <c r="D281" s="12" t="s">
        <v>16</v>
      </c>
      <c r="E281" s="13" t="s">
        <v>17</v>
      </c>
      <c r="F281" s="14" t="s">
        <v>18</v>
      </c>
      <c r="G281" s="245" t="s">
        <v>19</v>
      </c>
      <c r="H281" s="16" t="s">
        <v>20</v>
      </c>
      <c r="I281" s="9" t="s">
        <v>21</v>
      </c>
      <c r="J281" s="17" t="s">
        <v>16</v>
      </c>
      <c r="K281" s="329" t="s">
        <v>22</v>
      </c>
      <c r="L281" s="329"/>
      <c r="M281" s="152" t="s">
        <v>23</v>
      </c>
      <c r="N281" s="321"/>
    </row>
    <row r="282" spans="1:14" ht="12" customHeight="1">
      <c r="A282" s="19"/>
      <c r="B282" s="10" t="s">
        <v>24</v>
      </c>
      <c r="C282" s="11"/>
      <c r="D282" s="9"/>
      <c r="E282" s="13" t="s">
        <v>25</v>
      </c>
      <c r="F282" s="20" t="s">
        <v>26</v>
      </c>
      <c r="G282" s="246" t="s">
        <v>27</v>
      </c>
      <c r="H282" s="16"/>
      <c r="I282" s="22" t="s">
        <v>28</v>
      </c>
      <c r="J282" s="23"/>
      <c r="K282" s="24" t="s">
        <v>29</v>
      </c>
      <c r="L282" s="25" t="s">
        <v>108</v>
      </c>
      <c r="M282" s="153"/>
      <c r="N282" s="321"/>
    </row>
    <row r="283" spans="1:14" ht="14.25" customHeight="1">
      <c r="A283" s="9"/>
      <c r="B283" s="10"/>
      <c r="C283" s="16"/>
      <c r="D283" s="9"/>
      <c r="E283" s="13" t="s">
        <v>30</v>
      </c>
      <c r="F283" s="20" t="s">
        <v>31</v>
      </c>
      <c r="G283" s="246" t="s">
        <v>32</v>
      </c>
      <c r="H283" s="16"/>
      <c r="I283" s="9" t="s">
        <v>33</v>
      </c>
      <c r="J283" s="27"/>
      <c r="K283" s="28"/>
      <c r="L283" s="29"/>
      <c r="M283" s="154"/>
      <c r="N283" s="321"/>
    </row>
    <row r="284" spans="1:14" ht="13.5" customHeight="1">
      <c r="A284" s="9"/>
      <c r="B284" s="31"/>
      <c r="C284" s="32"/>
      <c r="D284" s="9"/>
      <c r="E284" s="13" t="s">
        <v>34</v>
      </c>
      <c r="F284" s="20"/>
      <c r="G284" s="246" t="s">
        <v>35</v>
      </c>
      <c r="H284" s="16"/>
      <c r="I284" s="9" t="s">
        <v>36</v>
      </c>
      <c r="J284" s="27"/>
      <c r="K284" s="28"/>
      <c r="L284" s="13"/>
      <c r="M284" s="20"/>
      <c r="N284" s="321"/>
    </row>
    <row r="285" spans="1:14" ht="14.25" customHeight="1">
      <c r="A285" s="9"/>
      <c r="B285" s="31"/>
      <c r="C285" s="32"/>
      <c r="D285" s="9"/>
      <c r="E285" s="13"/>
      <c r="F285" s="20"/>
      <c r="G285" s="246"/>
      <c r="H285" s="16"/>
      <c r="I285" s="9"/>
      <c r="J285" s="27"/>
      <c r="K285" s="28"/>
      <c r="L285" s="13"/>
      <c r="M285" s="20"/>
      <c r="N285" s="321"/>
    </row>
    <row r="286" spans="1:14" ht="15" thickBot="1">
      <c r="A286" s="33"/>
      <c r="B286" s="34"/>
      <c r="C286" s="3"/>
      <c r="D286" s="33"/>
      <c r="E286" s="35"/>
      <c r="F286" s="36"/>
      <c r="G286" s="247"/>
      <c r="H286" s="3"/>
      <c r="I286" s="33"/>
      <c r="J286" s="37"/>
      <c r="K286" s="38"/>
      <c r="L286" s="35"/>
      <c r="M286" s="36"/>
      <c r="N286" s="322"/>
    </row>
    <row r="287" spans="1:14" ht="15" customHeight="1" thickBot="1">
      <c r="A287" s="51"/>
      <c r="B287" s="52" t="s">
        <v>37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4"/>
    </row>
    <row r="288" spans="1:14" ht="15" customHeight="1" thickBot="1">
      <c r="A288" s="74" t="s">
        <v>38</v>
      </c>
      <c r="B288" s="75" t="s">
        <v>54</v>
      </c>
      <c r="C288" s="75"/>
      <c r="D288" s="75"/>
      <c r="E288" s="75"/>
      <c r="F288" s="76"/>
      <c r="G288" s="76"/>
      <c r="H288" s="76"/>
      <c r="I288" s="76"/>
      <c r="J288" s="76"/>
      <c r="K288" s="76"/>
      <c r="L288" s="76"/>
      <c r="M288" s="76"/>
      <c r="N288" s="77"/>
    </row>
    <row r="289" spans="1:14" ht="15" customHeight="1" thickBot="1">
      <c r="A289" s="167" t="s">
        <v>40</v>
      </c>
      <c r="B289" s="60" t="s">
        <v>203</v>
      </c>
      <c r="C289" s="175">
        <v>9</v>
      </c>
      <c r="D289" s="190">
        <v>2</v>
      </c>
      <c r="E289" s="191">
        <v>1.3</v>
      </c>
      <c r="F289" s="176">
        <f>D289-E289</f>
        <v>0.7</v>
      </c>
      <c r="G289" s="201">
        <v>0</v>
      </c>
      <c r="H289" s="221" t="s">
        <v>167</v>
      </c>
      <c r="I289" s="174" t="s">
        <v>42</v>
      </c>
      <c r="J289" s="199">
        <f>SUM(K289:M289)</f>
        <v>34</v>
      </c>
      <c r="K289" s="172">
        <v>30</v>
      </c>
      <c r="L289" s="172">
        <v>0</v>
      </c>
      <c r="M289" s="173">
        <v>4</v>
      </c>
      <c r="N289" s="221">
        <f>D289*26-J289</f>
        <v>18</v>
      </c>
    </row>
    <row r="290" spans="1:14" ht="15" customHeight="1" thickBot="1">
      <c r="A290" s="167" t="s">
        <v>43</v>
      </c>
      <c r="B290" s="67" t="s">
        <v>212</v>
      </c>
      <c r="C290" s="202">
        <v>10</v>
      </c>
      <c r="D290" s="205">
        <v>2</v>
      </c>
      <c r="E290" s="191">
        <v>1.3</v>
      </c>
      <c r="F290" s="176">
        <f>D290-E290</f>
        <v>0.7</v>
      </c>
      <c r="G290" s="206">
        <v>0</v>
      </c>
      <c r="H290" s="202" t="s">
        <v>167</v>
      </c>
      <c r="I290" s="202" t="s">
        <v>42</v>
      </c>
      <c r="J290" s="250">
        <f>SUM(K290:M290)</f>
        <v>34</v>
      </c>
      <c r="K290" s="180">
        <v>30</v>
      </c>
      <c r="L290" s="180">
        <v>0</v>
      </c>
      <c r="M290" s="177">
        <v>4</v>
      </c>
      <c r="N290" s="202">
        <f>D290*26-J290</f>
        <v>18</v>
      </c>
    </row>
    <row r="291" spans="1:14" ht="15" customHeight="1" thickBot="1">
      <c r="A291" s="167" t="s">
        <v>44</v>
      </c>
      <c r="B291" s="67" t="s">
        <v>205</v>
      </c>
      <c r="C291" s="202">
        <v>9</v>
      </c>
      <c r="D291" s="205">
        <v>2</v>
      </c>
      <c r="E291" s="191">
        <v>1.3</v>
      </c>
      <c r="F291" s="176">
        <f>D291-E291</f>
        <v>0.7</v>
      </c>
      <c r="G291" s="206">
        <v>0</v>
      </c>
      <c r="H291" s="202" t="s">
        <v>167</v>
      </c>
      <c r="I291" s="202" t="s">
        <v>42</v>
      </c>
      <c r="J291" s="250">
        <f>SUM(K291:M291)</f>
        <v>34</v>
      </c>
      <c r="K291" s="180">
        <v>30</v>
      </c>
      <c r="L291" s="180">
        <v>0</v>
      </c>
      <c r="M291" s="177">
        <v>4</v>
      </c>
      <c r="N291" s="202">
        <f>D291*26-J291</f>
        <v>18</v>
      </c>
    </row>
    <row r="292" spans="1:14" ht="15.75" customHeight="1" thickBot="1">
      <c r="A292" s="167" t="s">
        <v>46</v>
      </c>
      <c r="B292" s="67" t="s">
        <v>213</v>
      </c>
      <c r="C292" s="202">
        <v>10</v>
      </c>
      <c r="D292" s="205">
        <v>2</v>
      </c>
      <c r="E292" s="191">
        <v>1.3</v>
      </c>
      <c r="F292" s="176">
        <f>D292-E292</f>
        <v>0.7</v>
      </c>
      <c r="G292" s="206">
        <v>0</v>
      </c>
      <c r="H292" s="202" t="s">
        <v>167</v>
      </c>
      <c r="I292" s="202" t="s">
        <v>42</v>
      </c>
      <c r="J292" s="250">
        <f>SUM(K292:M292)</f>
        <v>34</v>
      </c>
      <c r="K292" s="180">
        <v>30</v>
      </c>
      <c r="L292" s="180">
        <v>0</v>
      </c>
      <c r="M292" s="177">
        <v>4</v>
      </c>
      <c r="N292" s="202">
        <f>D292*26-J292</f>
        <v>18</v>
      </c>
    </row>
    <row r="293" spans="1:14" ht="15" thickBot="1">
      <c r="A293" s="167" t="s">
        <v>147</v>
      </c>
      <c r="B293" s="150" t="s">
        <v>213</v>
      </c>
      <c r="C293" s="256">
        <v>10</v>
      </c>
      <c r="D293" s="194">
        <v>2</v>
      </c>
      <c r="E293" s="191">
        <v>1.3</v>
      </c>
      <c r="F293" s="176">
        <f>D293-E293</f>
        <v>0.7</v>
      </c>
      <c r="G293" s="238">
        <v>0</v>
      </c>
      <c r="H293" s="256" t="s">
        <v>166</v>
      </c>
      <c r="I293" s="256" t="s">
        <v>42</v>
      </c>
      <c r="J293" s="208">
        <f>SUM(K293:M293)</f>
        <v>34</v>
      </c>
      <c r="K293" s="195">
        <v>0</v>
      </c>
      <c r="L293" s="195">
        <v>30</v>
      </c>
      <c r="M293" s="220">
        <v>4</v>
      </c>
      <c r="N293" s="257">
        <f>D293*26-J293</f>
        <v>18</v>
      </c>
    </row>
    <row r="294" spans="1:14" ht="15" thickBot="1">
      <c r="A294" s="87"/>
      <c r="B294" s="77" t="s">
        <v>49</v>
      </c>
      <c r="C294" s="253"/>
      <c r="D294" s="230">
        <f>SUM(D289:D293)</f>
        <v>10</v>
      </c>
      <c r="E294" s="230">
        <f>SUM(E289:E293)</f>
        <v>6.5</v>
      </c>
      <c r="F294" s="231">
        <f>SUM(F289:F293)</f>
        <v>3.5</v>
      </c>
      <c r="G294" s="232">
        <f>SUM(G289:G293)</f>
        <v>0</v>
      </c>
      <c r="H294" s="253" t="s">
        <v>50</v>
      </c>
      <c r="I294" s="253" t="s">
        <v>50</v>
      </c>
      <c r="J294" s="254">
        <f>SUM(J289:J293)</f>
        <v>170</v>
      </c>
      <c r="K294" s="231">
        <f>SUM(K289:K293)</f>
        <v>120</v>
      </c>
      <c r="L294" s="231">
        <f>SUM(L289:L293)</f>
        <v>30</v>
      </c>
      <c r="M294" s="232">
        <f>SUM(M289:M293)</f>
        <v>20</v>
      </c>
      <c r="N294" s="216">
        <f>SUM(N289:N293)</f>
        <v>90</v>
      </c>
    </row>
    <row r="295" spans="1:14" ht="14.25">
      <c r="A295" s="73"/>
      <c r="B295" s="81" t="s">
        <v>51</v>
      </c>
      <c r="C295" s="259"/>
      <c r="D295" s="212">
        <v>0</v>
      </c>
      <c r="E295" s="212">
        <v>0</v>
      </c>
      <c r="F295" s="213">
        <v>0</v>
      </c>
      <c r="G295" s="214">
        <v>0</v>
      </c>
      <c r="H295" s="259" t="s">
        <v>50</v>
      </c>
      <c r="I295" s="257" t="s">
        <v>50</v>
      </c>
      <c r="J295" s="217">
        <v>0</v>
      </c>
      <c r="K295" s="176">
        <v>0</v>
      </c>
      <c r="L295" s="213">
        <v>0</v>
      </c>
      <c r="M295" s="214">
        <v>0</v>
      </c>
      <c r="N295" s="221">
        <v>0</v>
      </c>
    </row>
    <row r="296" spans="1:14" ht="15" thickBot="1">
      <c r="A296" s="150"/>
      <c r="B296" s="150" t="s">
        <v>144</v>
      </c>
      <c r="C296" s="218"/>
      <c r="D296" s="182">
        <v>0</v>
      </c>
      <c r="E296" s="183">
        <v>0</v>
      </c>
      <c r="F296" s="183">
        <v>0</v>
      </c>
      <c r="G296" s="196">
        <v>0</v>
      </c>
      <c r="H296" s="218" t="s">
        <v>50</v>
      </c>
      <c r="I296" s="181" t="s">
        <v>50</v>
      </c>
      <c r="J296" s="251">
        <v>0</v>
      </c>
      <c r="K296" s="183">
        <v>0</v>
      </c>
      <c r="L296" s="183">
        <v>0</v>
      </c>
      <c r="M296" s="196">
        <v>0</v>
      </c>
      <c r="N296" s="181">
        <v>0</v>
      </c>
    </row>
    <row r="297" spans="1:14" ht="15" thickBot="1">
      <c r="A297" s="74" t="s">
        <v>53</v>
      </c>
      <c r="B297" s="75" t="s">
        <v>58</v>
      </c>
      <c r="C297" s="75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7"/>
    </row>
    <row r="298" spans="1:14" ht="14.25">
      <c r="A298" s="81" t="s">
        <v>40</v>
      </c>
      <c r="B298" s="58" t="s">
        <v>96</v>
      </c>
      <c r="C298" s="215">
        <v>10</v>
      </c>
      <c r="D298" s="212">
        <v>2</v>
      </c>
      <c r="E298" s="191">
        <v>1.3</v>
      </c>
      <c r="F298" s="176">
        <f aca="true" t="shared" si="22" ref="F298:F307">D298-E298</f>
        <v>0.7</v>
      </c>
      <c r="G298" s="224">
        <v>0</v>
      </c>
      <c r="H298" s="215" t="s">
        <v>166</v>
      </c>
      <c r="I298" s="215" t="s">
        <v>42</v>
      </c>
      <c r="J298" s="225">
        <v>34</v>
      </c>
      <c r="K298" s="226">
        <v>30</v>
      </c>
      <c r="L298" s="227">
        <v>0</v>
      </c>
      <c r="M298" s="172">
        <v>4</v>
      </c>
      <c r="N298" s="221">
        <f aca="true" t="shared" si="23" ref="N298:N307">D298*26-J298</f>
        <v>18</v>
      </c>
    </row>
    <row r="299" spans="1:14" ht="14.25">
      <c r="A299" s="67" t="s">
        <v>43</v>
      </c>
      <c r="B299" s="161" t="s">
        <v>257</v>
      </c>
      <c r="C299" s="178">
        <v>9</v>
      </c>
      <c r="D299" s="205">
        <v>2</v>
      </c>
      <c r="E299" s="191">
        <v>1.3</v>
      </c>
      <c r="F299" s="176">
        <f t="shared" si="22"/>
        <v>0.7</v>
      </c>
      <c r="G299" s="206">
        <v>0</v>
      </c>
      <c r="H299" s="178" t="s">
        <v>166</v>
      </c>
      <c r="I299" s="178" t="s">
        <v>42</v>
      </c>
      <c r="J299" s="205">
        <v>34</v>
      </c>
      <c r="K299" s="180">
        <v>30</v>
      </c>
      <c r="L299" s="180">
        <v>0</v>
      </c>
      <c r="M299" s="177">
        <v>4</v>
      </c>
      <c r="N299" s="202">
        <f t="shared" si="23"/>
        <v>18</v>
      </c>
    </row>
    <row r="300" spans="1:14" ht="14.25">
      <c r="A300" s="67" t="s">
        <v>44</v>
      </c>
      <c r="B300" s="161" t="s">
        <v>258</v>
      </c>
      <c r="C300" s="178">
        <v>10</v>
      </c>
      <c r="D300" s="205">
        <v>2</v>
      </c>
      <c r="E300" s="191">
        <v>1.3</v>
      </c>
      <c r="F300" s="176">
        <f t="shared" si="22"/>
        <v>0.7</v>
      </c>
      <c r="G300" s="206">
        <v>0</v>
      </c>
      <c r="H300" s="178" t="s">
        <v>166</v>
      </c>
      <c r="I300" s="178" t="s">
        <v>42</v>
      </c>
      <c r="J300" s="205">
        <v>34</v>
      </c>
      <c r="K300" s="180">
        <v>30</v>
      </c>
      <c r="L300" s="180">
        <v>0</v>
      </c>
      <c r="M300" s="177">
        <v>4</v>
      </c>
      <c r="N300" s="202">
        <f t="shared" si="23"/>
        <v>18</v>
      </c>
    </row>
    <row r="301" spans="1:14" ht="14.25">
      <c r="A301" s="67" t="s">
        <v>46</v>
      </c>
      <c r="B301" s="161" t="s">
        <v>259</v>
      </c>
      <c r="C301" s="178">
        <v>10</v>
      </c>
      <c r="D301" s="205">
        <v>2</v>
      </c>
      <c r="E301" s="191">
        <v>1.3</v>
      </c>
      <c r="F301" s="176">
        <f t="shared" si="22"/>
        <v>0.7</v>
      </c>
      <c r="G301" s="206">
        <v>0</v>
      </c>
      <c r="H301" s="178" t="s">
        <v>166</v>
      </c>
      <c r="I301" s="178" t="s">
        <v>42</v>
      </c>
      <c r="J301" s="205">
        <v>34</v>
      </c>
      <c r="K301" s="180">
        <v>30</v>
      </c>
      <c r="L301" s="180">
        <v>0</v>
      </c>
      <c r="M301" s="177">
        <v>4</v>
      </c>
      <c r="N301" s="202">
        <f t="shared" si="23"/>
        <v>18</v>
      </c>
    </row>
    <row r="302" spans="1:14" ht="14.25">
      <c r="A302" s="67" t="s">
        <v>147</v>
      </c>
      <c r="B302" s="161" t="s">
        <v>214</v>
      </c>
      <c r="C302" s="178">
        <v>9</v>
      </c>
      <c r="D302" s="205">
        <v>3</v>
      </c>
      <c r="E302" s="191">
        <v>1.3</v>
      </c>
      <c r="F302" s="176">
        <f t="shared" si="22"/>
        <v>1.7</v>
      </c>
      <c r="G302" s="206">
        <v>0</v>
      </c>
      <c r="H302" s="178" t="s">
        <v>167</v>
      </c>
      <c r="I302" s="178" t="s">
        <v>42</v>
      </c>
      <c r="J302" s="205">
        <v>34</v>
      </c>
      <c r="K302" s="180">
        <v>30</v>
      </c>
      <c r="L302" s="180">
        <v>0</v>
      </c>
      <c r="M302" s="177">
        <v>4</v>
      </c>
      <c r="N302" s="202">
        <f t="shared" si="23"/>
        <v>44</v>
      </c>
    </row>
    <row r="303" spans="1:14" ht="14.25">
      <c r="A303" s="67" t="s">
        <v>148</v>
      </c>
      <c r="B303" s="161" t="s">
        <v>215</v>
      </c>
      <c r="C303" s="178">
        <v>9</v>
      </c>
      <c r="D303" s="205">
        <v>3</v>
      </c>
      <c r="E303" s="191">
        <v>1.3</v>
      </c>
      <c r="F303" s="176">
        <f t="shared" si="22"/>
        <v>1.7</v>
      </c>
      <c r="G303" s="206">
        <v>0</v>
      </c>
      <c r="H303" s="178" t="s">
        <v>166</v>
      </c>
      <c r="I303" s="178" t="s">
        <v>42</v>
      </c>
      <c r="J303" s="205">
        <v>34</v>
      </c>
      <c r="K303" s="180">
        <v>0</v>
      </c>
      <c r="L303" s="180">
        <v>30</v>
      </c>
      <c r="M303" s="177">
        <v>4</v>
      </c>
      <c r="N303" s="202">
        <f t="shared" si="23"/>
        <v>44</v>
      </c>
    </row>
    <row r="304" spans="1:14" ht="14.25">
      <c r="A304" s="67" t="s">
        <v>149</v>
      </c>
      <c r="B304" s="161" t="s">
        <v>216</v>
      </c>
      <c r="C304" s="178">
        <v>9</v>
      </c>
      <c r="D304" s="205">
        <v>7</v>
      </c>
      <c r="E304" s="191">
        <v>3.5</v>
      </c>
      <c r="F304" s="176">
        <f t="shared" si="22"/>
        <v>3.5</v>
      </c>
      <c r="G304" s="206">
        <v>0</v>
      </c>
      <c r="H304" s="178" t="s">
        <v>166</v>
      </c>
      <c r="I304" s="178" t="s">
        <v>48</v>
      </c>
      <c r="J304" s="205">
        <f>SUM(K304:M304)</f>
        <v>90</v>
      </c>
      <c r="K304" s="180">
        <v>0</v>
      </c>
      <c r="L304" s="180">
        <v>15</v>
      </c>
      <c r="M304" s="177">
        <v>75</v>
      </c>
      <c r="N304" s="202">
        <f t="shared" si="23"/>
        <v>92</v>
      </c>
    </row>
    <row r="305" spans="1:14" ht="14.25">
      <c r="A305" s="67" t="s">
        <v>157</v>
      </c>
      <c r="B305" s="161" t="s">
        <v>217</v>
      </c>
      <c r="C305" s="178">
        <v>10</v>
      </c>
      <c r="D305" s="205">
        <v>9</v>
      </c>
      <c r="E305" s="191">
        <v>3.5</v>
      </c>
      <c r="F305" s="176">
        <f t="shared" si="22"/>
        <v>5.5</v>
      </c>
      <c r="G305" s="206">
        <v>0</v>
      </c>
      <c r="H305" s="178" t="s">
        <v>166</v>
      </c>
      <c r="I305" s="178" t="s">
        <v>48</v>
      </c>
      <c r="J305" s="205">
        <f>SUM(K305:M305)</f>
        <v>90</v>
      </c>
      <c r="K305" s="180">
        <v>0</v>
      </c>
      <c r="L305" s="180">
        <v>15</v>
      </c>
      <c r="M305" s="177">
        <v>75</v>
      </c>
      <c r="N305" s="202">
        <f t="shared" si="23"/>
        <v>144</v>
      </c>
    </row>
    <row r="306" spans="1:14" ht="14.25">
      <c r="A306" s="67" t="s">
        <v>158</v>
      </c>
      <c r="B306" s="303" t="s">
        <v>260</v>
      </c>
      <c r="C306" s="178">
        <v>10</v>
      </c>
      <c r="D306" s="205">
        <v>2</v>
      </c>
      <c r="E306" s="191">
        <v>1.3</v>
      </c>
      <c r="F306" s="176">
        <f t="shared" si="22"/>
        <v>0.7</v>
      </c>
      <c r="G306" s="206">
        <v>0</v>
      </c>
      <c r="H306" s="178" t="s">
        <v>167</v>
      </c>
      <c r="I306" s="178" t="s">
        <v>42</v>
      </c>
      <c r="J306" s="205">
        <v>34</v>
      </c>
      <c r="K306" s="180">
        <v>30</v>
      </c>
      <c r="L306" s="180">
        <v>0</v>
      </c>
      <c r="M306" s="177">
        <v>4</v>
      </c>
      <c r="N306" s="202">
        <f t="shared" si="23"/>
        <v>18</v>
      </c>
    </row>
    <row r="307" spans="1:14" ht="15" thickBot="1">
      <c r="A307" s="150" t="s">
        <v>159</v>
      </c>
      <c r="B307" s="235" t="s">
        <v>261</v>
      </c>
      <c r="C307" s="181">
        <v>10</v>
      </c>
      <c r="D307" s="194">
        <v>2</v>
      </c>
      <c r="E307" s="212">
        <v>1.3</v>
      </c>
      <c r="F307" s="213">
        <f t="shared" si="22"/>
        <v>0.7</v>
      </c>
      <c r="G307" s="238">
        <v>0</v>
      </c>
      <c r="H307" s="239" t="s">
        <v>166</v>
      </c>
      <c r="I307" s="239" t="s">
        <v>42</v>
      </c>
      <c r="J307" s="194">
        <v>34</v>
      </c>
      <c r="K307" s="195">
        <v>0</v>
      </c>
      <c r="L307" s="195">
        <v>30</v>
      </c>
      <c r="M307" s="220">
        <v>4</v>
      </c>
      <c r="N307" s="257">
        <f t="shared" si="23"/>
        <v>18</v>
      </c>
    </row>
    <row r="308" spans="1:14" ht="15" thickBot="1">
      <c r="A308" s="69"/>
      <c r="B308" s="87" t="s">
        <v>49</v>
      </c>
      <c r="C308" s="254"/>
      <c r="D308" s="229">
        <f>SUM(D298:D307)</f>
        <v>34</v>
      </c>
      <c r="E308" s="230">
        <f>SUM(E298:E307)</f>
        <v>17.400000000000002</v>
      </c>
      <c r="F308" s="231">
        <f>SUM(F298:F307)</f>
        <v>16.599999999999998</v>
      </c>
      <c r="G308" s="232">
        <f>SUM(G298:G307)</f>
        <v>0</v>
      </c>
      <c r="H308" s="234" t="s">
        <v>50</v>
      </c>
      <c r="I308" s="234" t="s">
        <v>50</v>
      </c>
      <c r="J308" s="254">
        <f>SUM(J298:J307)</f>
        <v>452</v>
      </c>
      <c r="K308" s="231">
        <f>SUM(K298:K307)</f>
        <v>180</v>
      </c>
      <c r="L308" s="231">
        <f>SUM(L298:L307)</f>
        <v>90</v>
      </c>
      <c r="M308" s="233">
        <f>SUM(M298:M307)</f>
        <v>182</v>
      </c>
      <c r="N308" s="253">
        <f>SUM(N298:N307)</f>
        <v>432</v>
      </c>
    </row>
    <row r="309" spans="1:14" ht="15" thickBot="1">
      <c r="A309" s="80"/>
      <c r="B309" s="81" t="s">
        <v>51</v>
      </c>
      <c r="C309" s="217"/>
      <c r="D309" s="199">
        <v>0</v>
      </c>
      <c r="E309" s="200">
        <v>0</v>
      </c>
      <c r="F309" s="172">
        <v>0</v>
      </c>
      <c r="G309" s="201">
        <v>0</v>
      </c>
      <c r="H309" s="170" t="s">
        <v>50</v>
      </c>
      <c r="I309" s="170" t="s">
        <v>50</v>
      </c>
      <c r="J309" s="171">
        <v>0</v>
      </c>
      <c r="K309" s="172">
        <v>0</v>
      </c>
      <c r="L309" s="172">
        <v>0</v>
      </c>
      <c r="M309" s="170">
        <v>0</v>
      </c>
      <c r="N309" s="221">
        <f>F309*30</f>
        <v>0</v>
      </c>
    </row>
    <row r="310" spans="1:14" ht="15" thickBot="1">
      <c r="A310" s="69"/>
      <c r="B310" s="150" t="s">
        <v>144</v>
      </c>
      <c r="C310" s="218"/>
      <c r="D310" s="210">
        <f>SUM(D304:D307)</f>
        <v>20</v>
      </c>
      <c r="E310" s="185">
        <f>SUM(E304:E307)</f>
        <v>9.600000000000001</v>
      </c>
      <c r="F310" s="185">
        <f>SUM(F304:F307)</f>
        <v>10.399999999999999</v>
      </c>
      <c r="G310" s="187">
        <v>0</v>
      </c>
      <c r="H310" s="188" t="s">
        <v>50</v>
      </c>
      <c r="I310" s="188" t="s">
        <v>50</v>
      </c>
      <c r="J310" s="185">
        <f>SUM(J304:J307)</f>
        <v>248</v>
      </c>
      <c r="K310" s="185">
        <f>SUM(K304:K307)</f>
        <v>30</v>
      </c>
      <c r="L310" s="185">
        <f>SUM(L304:L307)</f>
        <v>60</v>
      </c>
      <c r="M310" s="185">
        <f>SUM(M304:M307)</f>
        <v>158</v>
      </c>
      <c r="N310" s="185">
        <f>SUM(N304:N307)</f>
        <v>272</v>
      </c>
    </row>
    <row r="311" spans="1:14" ht="15" thickBot="1">
      <c r="A311" s="74" t="s">
        <v>57</v>
      </c>
      <c r="B311" s="75" t="s">
        <v>62</v>
      </c>
      <c r="C311" s="75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7"/>
    </row>
    <row r="312" spans="1:14" ht="14.25">
      <c r="A312" s="60" t="s">
        <v>40</v>
      </c>
      <c r="B312" s="110" t="s">
        <v>262</v>
      </c>
      <c r="C312" s="175">
        <v>9</v>
      </c>
      <c r="D312" s="190">
        <v>3</v>
      </c>
      <c r="E312" s="191">
        <v>1.3</v>
      </c>
      <c r="F312" s="176">
        <f>D312-E312</f>
        <v>1.7</v>
      </c>
      <c r="G312" s="201">
        <v>0</v>
      </c>
      <c r="H312" s="221" t="s">
        <v>166</v>
      </c>
      <c r="I312" s="221" t="s">
        <v>42</v>
      </c>
      <c r="J312" s="175">
        <f>SUM(K312:M312)</f>
        <v>34</v>
      </c>
      <c r="K312" s="176">
        <v>30</v>
      </c>
      <c r="L312" s="176">
        <v>0</v>
      </c>
      <c r="M312" s="177">
        <v>4</v>
      </c>
      <c r="N312" s="221">
        <f>D312*26-J312</f>
        <v>44</v>
      </c>
    </row>
    <row r="313" spans="1:14" ht="14.25">
      <c r="A313" s="64" t="s">
        <v>43</v>
      </c>
      <c r="B313" s="161" t="s">
        <v>263</v>
      </c>
      <c r="C313" s="202">
        <v>10</v>
      </c>
      <c r="D313" s="205">
        <v>2</v>
      </c>
      <c r="E313" s="191">
        <v>1.3</v>
      </c>
      <c r="F313" s="176">
        <f>D313-E313</f>
        <v>0.7</v>
      </c>
      <c r="G313" s="206">
        <v>0</v>
      </c>
      <c r="H313" s="202" t="s">
        <v>166</v>
      </c>
      <c r="I313" s="202" t="s">
        <v>42</v>
      </c>
      <c r="J313" s="175">
        <f>SUM(K313:M313)</f>
        <v>34</v>
      </c>
      <c r="K313" s="180">
        <v>0</v>
      </c>
      <c r="L313" s="180">
        <v>30</v>
      </c>
      <c r="M313" s="177">
        <v>4</v>
      </c>
      <c r="N313" s="202">
        <f>D313*26-J313</f>
        <v>18</v>
      </c>
    </row>
    <row r="314" spans="1:14" ht="14.25">
      <c r="A314" s="64" t="s">
        <v>44</v>
      </c>
      <c r="B314" s="161" t="s">
        <v>97</v>
      </c>
      <c r="C314" s="202">
        <v>10</v>
      </c>
      <c r="D314" s="205">
        <v>2</v>
      </c>
      <c r="E314" s="191">
        <v>1.3</v>
      </c>
      <c r="F314" s="176">
        <f>D314-E314</f>
        <v>0.7</v>
      </c>
      <c r="G314" s="206">
        <v>0</v>
      </c>
      <c r="H314" s="202" t="s">
        <v>166</v>
      </c>
      <c r="I314" s="202" t="s">
        <v>42</v>
      </c>
      <c r="J314" s="175">
        <f>SUM(K314:M314)</f>
        <v>34</v>
      </c>
      <c r="K314" s="180">
        <v>30</v>
      </c>
      <c r="L314" s="180">
        <v>0</v>
      </c>
      <c r="M314" s="177">
        <v>4</v>
      </c>
      <c r="N314" s="202">
        <f>D314*26-J314</f>
        <v>18</v>
      </c>
    </row>
    <row r="315" spans="1:14" ht="14.25">
      <c r="A315" s="64" t="s">
        <v>46</v>
      </c>
      <c r="B315" s="161" t="s">
        <v>264</v>
      </c>
      <c r="C315" s="202">
        <v>9</v>
      </c>
      <c r="D315" s="205">
        <v>2</v>
      </c>
      <c r="E315" s="191">
        <v>0.65</v>
      </c>
      <c r="F315" s="176">
        <f>D315-E315</f>
        <v>1.35</v>
      </c>
      <c r="G315" s="206">
        <v>1</v>
      </c>
      <c r="H315" s="202" t="s">
        <v>166</v>
      </c>
      <c r="I315" s="202" t="s">
        <v>42</v>
      </c>
      <c r="J315" s="175">
        <f>SUM(K315:M315)</f>
        <v>17</v>
      </c>
      <c r="K315" s="180">
        <v>0</v>
      </c>
      <c r="L315" s="180">
        <v>15</v>
      </c>
      <c r="M315" s="177">
        <v>2</v>
      </c>
      <c r="N315" s="202">
        <f>D315*26-J315</f>
        <v>35</v>
      </c>
    </row>
    <row r="316" spans="1:14" ht="15" thickBot="1">
      <c r="A316" s="65" t="s">
        <v>147</v>
      </c>
      <c r="B316" s="94" t="s">
        <v>218</v>
      </c>
      <c r="C316" s="218">
        <v>10</v>
      </c>
      <c r="D316" s="194">
        <v>1</v>
      </c>
      <c r="E316" s="191">
        <v>0.65</v>
      </c>
      <c r="F316" s="176">
        <f>D316-E316</f>
        <v>0.35</v>
      </c>
      <c r="G316" s="196">
        <v>1</v>
      </c>
      <c r="H316" s="218" t="s">
        <v>166</v>
      </c>
      <c r="I316" s="239" t="s">
        <v>42</v>
      </c>
      <c r="J316" s="175">
        <f>SUM(K316:M316)</f>
        <v>17</v>
      </c>
      <c r="K316" s="195">
        <v>0</v>
      </c>
      <c r="L316" s="195">
        <v>15</v>
      </c>
      <c r="M316" s="220">
        <v>2</v>
      </c>
      <c r="N316" s="257">
        <f>D316*26-J316</f>
        <v>9</v>
      </c>
    </row>
    <row r="317" spans="1:14" ht="15" thickBot="1">
      <c r="A317" s="69"/>
      <c r="B317" s="87" t="s">
        <v>49</v>
      </c>
      <c r="C317" s="228"/>
      <c r="D317" s="229">
        <f>SUM(D312:D316)</f>
        <v>10</v>
      </c>
      <c r="E317" s="230">
        <f>SUM(E312:E316)</f>
        <v>5.200000000000001</v>
      </c>
      <c r="F317" s="231">
        <f>SUM(F312:F316)</f>
        <v>4.799999999999999</v>
      </c>
      <c r="G317" s="232">
        <f>SUM(G312:G316)</f>
        <v>2</v>
      </c>
      <c r="H317" s="234" t="s">
        <v>50</v>
      </c>
      <c r="I317" s="234" t="s">
        <v>50</v>
      </c>
      <c r="J317" s="233">
        <f>SUM(J312:J316)</f>
        <v>136</v>
      </c>
      <c r="K317" s="231">
        <f>SUM(K312:K316)</f>
        <v>60</v>
      </c>
      <c r="L317" s="231">
        <f>SUM(L312:L316)</f>
        <v>60</v>
      </c>
      <c r="M317" s="231">
        <f>SUM(M312:M316)</f>
        <v>16</v>
      </c>
      <c r="N317" s="253">
        <f>SUM(N312:N316)</f>
        <v>124</v>
      </c>
    </row>
    <row r="318" spans="1:14" ht="14.25">
      <c r="A318" s="65"/>
      <c r="B318" s="64" t="s">
        <v>51</v>
      </c>
      <c r="C318" s="208"/>
      <c r="D318" s="190">
        <v>2</v>
      </c>
      <c r="E318" s="191">
        <v>1.3</v>
      </c>
      <c r="F318" s="176">
        <v>0.7</v>
      </c>
      <c r="G318" s="192">
        <f>SUM(G317)</f>
        <v>2</v>
      </c>
      <c r="H318" s="174" t="s">
        <v>50</v>
      </c>
      <c r="I318" s="174" t="s">
        <v>50</v>
      </c>
      <c r="J318" s="176">
        <f>SUM(J315:J316)</f>
        <v>34</v>
      </c>
      <c r="K318" s="176">
        <f>SUM(K315:K316)</f>
        <v>0</v>
      </c>
      <c r="L318" s="176">
        <f>SUM(L315:L316)</f>
        <v>30</v>
      </c>
      <c r="M318" s="201">
        <v>4</v>
      </c>
      <c r="N318" s="192">
        <f>SUM(N315:N316)</f>
        <v>44</v>
      </c>
    </row>
    <row r="319" spans="1:14" ht="15" thickBot="1">
      <c r="A319" s="68"/>
      <c r="B319" s="73" t="s">
        <v>144</v>
      </c>
      <c r="C319" s="209"/>
      <c r="D319" s="193">
        <v>1</v>
      </c>
      <c r="E319" s="194">
        <v>0.65</v>
      </c>
      <c r="F319" s="195">
        <v>0.35</v>
      </c>
      <c r="G319" s="196">
        <v>0</v>
      </c>
      <c r="H319" s="188" t="s">
        <v>50</v>
      </c>
      <c r="I319" s="188" t="s">
        <v>50</v>
      </c>
      <c r="J319" s="197">
        <v>17</v>
      </c>
      <c r="K319" s="195">
        <v>0</v>
      </c>
      <c r="L319" s="195">
        <v>15</v>
      </c>
      <c r="M319" s="196">
        <v>2</v>
      </c>
      <c r="N319" s="239">
        <v>9</v>
      </c>
    </row>
    <row r="320" spans="1:14" ht="15" thickBot="1">
      <c r="A320" s="74" t="s">
        <v>61</v>
      </c>
      <c r="B320" s="75" t="s">
        <v>64</v>
      </c>
      <c r="C320" s="75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58"/>
    </row>
    <row r="321" spans="1:14" ht="15" thickBot="1">
      <c r="A321" s="68" t="s">
        <v>40</v>
      </c>
      <c r="B321" s="94" t="s">
        <v>98</v>
      </c>
      <c r="C321" s="223">
        <v>9</v>
      </c>
      <c r="D321" s="211">
        <v>4</v>
      </c>
      <c r="E321" s="191">
        <v>1.3</v>
      </c>
      <c r="F321" s="176">
        <f>D321-E321</f>
        <v>2.7</v>
      </c>
      <c r="G321" s="224">
        <v>2</v>
      </c>
      <c r="H321" s="215" t="s">
        <v>166</v>
      </c>
      <c r="I321" s="255" t="s">
        <v>42</v>
      </c>
      <c r="J321" s="220">
        <f>SUM(K321:M321)</f>
        <v>34</v>
      </c>
      <c r="K321" s="213">
        <v>0</v>
      </c>
      <c r="L321" s="213">
        <v>30</v>
      </c>
      <c r="M321" s="220">
        <v>4</v>
      </c>
      <c r="N321" s="253">
        <f>D321*26-J321</f>
        <v>70</v>
      </c>
    </row>
    <row r="322" spans="1:14" ht="15" thickBot="1">
      <c r="A322" s="69"/>
      <c r="B322" s="87" t="s">
        <v>49</v>
      </c>
      <c r="C322" s="228"/>
      <c r="D322" s="229">
        <f>SUM(D321)</f>
        <v>4</v>
      </c>
      <c r="E322" s="230">
        <f>SUM(E321)</f>
        <v>1.3</v>
      </c>
      <c r="F322" s="231">
        <f>SUM(F321)</f>
        <v>2.7</v>
      </c>
      <c r="G322" s="232">
        <v>2</v>
      </c>
      <c r="H322" s="234" t="s">
        <v>50</v>
      </c>
      <c r="I322" s="234" t="s">
        <v>50</v>
      </c>
      <c r="J322" s="233">
        <f>SUM(J321)</f>
        <v>34</v>
      </c>
      <c r="K322" s="231">
        <f>SUM(K321)</f>
        <v>0</v>
      </c>
      <c r="L322" s="231">
        <v>30</v>
      </c>
      <c r="M322" s="232">
        <f>SUM(M321)</f>
        <v>4</v>
      </c>
      <c r="N322" s="259">
        <f>D322*26-J322</f>
        <v>70</v>
      </c>
    </row>
    <row r="323" spans="1:14" ht="14.25">
      <c r="A323" s="65"/>
      <c r="B323" s="60" t="s">
        <v>51</v>
      </c>
      <c r="C323" s="208"/>
      <c r="D323" s="190">
        <v>2</v>
      </c>
      <c r="E323" s="191">
        <v>1.3</v>
      </c>
      <c r="F323" s="176">
        <v>0.7</v>
      </c>
      <c r="G323" s="192">
        <v>2</v>
      </c>
      <c r="H323" s="170" t="s">
        <v>50</v>
      </c>
      <c r="I323" s="170" t="s">
        <v>50</v>
      </c>
      <c r="J323" s="177">
        <v>34</v>
      </c>
      <c r="K323" s="177">
        <f>SUM(K321)</f>
        <v>0</v>
      </c>
      <c r="L323" s="177">
        <v>30</v>
      </c>
      <c r="M323" s="201">
        <v>4</v>
      </c>
      <c r="N323" s="221">
        <v>18</v>
      </c>
    </row>
    <row r="324" spans="1:14" ht="15" thickBot="1">
      <c r="A324" s="68"/>
      <c r="B324" s="73" t="s">
        <v>144</v>
      </c>
      <c r="C324" s="209"/>
      <c r="D324" s="193">
        <v>0</v>
      </c>
      <c r="E324" s="194">
        <v>0</v>
      </c>
      <c r="F324" s="195">
        <v>0</v>
      </c>
      <c r="G324" s="196">
        <v>0</v>
      </c>
      <c r="H324" s="188" t="s">
        <v>50</v>
      </c>
      <c r="I324" s="188" t="s">
        <v>50</v>
      </c>
      <c r="J324" s="197">
        <v>0</v>
      </c>
      <c r="K324" s="195">
        <v>0</v>
      </c>
      <c r="L324" s="195">
        <v>0</v>
      </c>
      <c r="M324" s="196">
        <v>0</v>
      </c>
      <c r="N324" s="181">
        <v>0</v>
      </c>
    </row>
    <row r="325" spans="1:14" ht="15" thickBot="1">
      <c r="A325" s="103" t="s">
        <v>265</v>
      </c>
      <c r="B325" s="76"/>
      <c r="C325" s="76"/>
      <c r="D325" s="76"/>
      <c r="E325" s="76"/>
      <c r="F325" s="76"/>
      <c r="G325" s="76"/>
      <c r="H325" s="116"/>
      <c r="I325" s="116"/>
      <c r="J325" s="76"/>
      <c r="K325" s="76"/>
      <c r="L325" s="76"/>
      <c r="M325" s="106"/>
      <c r="N325" s="107"/>
    </row>
    <row r="326" spans="1:14" ht="15" thickBot="1">
      <c r="A326" s="74" t="s">
        <v>40</v>
      </c>
      <c r="B326" s="101" t="s">
        <v>142</v>
      </c>
      <c r="C326" s="231">
        <v>9</v>
      </c>
      <c r="D326" s="231">
        <v>2</v>
      </c>
      <c r="E326" s="231">
        <v>1.15</v>
      </c>
      <c r="F326" s="231">
        <v>0.85</v>
      </c>
      <c r="G326" s="232">
        <v>2</v>
      </c>
      <c r="H326" s="253" t="s">
        <v>166</v>
      </c>
      <c r="I326" s="254" t="s">
        <v>48</v>
      </c>
      <c r="J326" s="228">
        <v>30</v>
      </c>
      <c r="K326" s="233">
        <v>0</v>
      </c>
      <c r="L326" s="231">
        <v>0</v>
      </c>
      <c r="M326" s="231">
        <v>30</v>
      </c>
      <c r="N326" s="253">
        <f>D326*26-J326</f>
        <v>22</v>
      </c>
    </row>
    <row r="327" spans="1:14" ht="15" thickBot="1">
      <c r="A327" s="103"/>
      <c r="B327" s="106"/>
      <c r="C327" s="106"/>
      <c r="D327" s="106"/>
      <c r="E327" s="106"/>
      <c r="F327" s="106"/>
      <c r="G327" s="106"/>
      <c r="H327" s="121"/>
      <c r="I327" s="116"/>
      <c r="J327" s="106"/>
      <c r="K327" s="106"/>
      <c r="L327" s="106"/>
      <c r="M327" s="106"/>
      <c r="N327" s="107"/>
    </row>
    <row r="328" spans="1:14" ht="14.25">
      <c r="A328" s="315" t="s">
        <v>68</v>
      </c>
      <c r="B328" s="316"/>
      <c r="C328" s="221">
        <v>9</v>
      </c>
      <c r="D328" s="221">
        <f>D289+D291+D299+D302+D303+D304+D312+D315+D321+D326</f>
        <v>30</v>
      </c>
      <c r="E328" s="221">
        <f>E289+E291+E299+E302+E303+E304+E312+E315+E321+E326</f>
        <v>14.400000000000002</v>
      </c>
      <c r="F328" s="221">
        <f>F289+F291+F299+F302+F303+F304+F312+F315+F321+F326</f>
        <v>15.6</v>
      </c>
      <c r="G328" s="170">
        <f>G289+G291+G299+G302+G303+G304+G312+G315+G321+G326</f>
        <v>5</v>
      </c>
      <c r="H328" s="170" t="s">
        <v>50</v>
      </c>
      <c r="I328" s="171" t="s">
        <v>50</v>
      </c>
      <c r="J328" s="198">
        <f>J289+J291+J299+J302+J303+J304+J312+J315+J321+J326</f>
        <v>375</v>
      </c>
      <c r="K328" s="221">
        <f>K289+K291+K299+K302+K303+K304+K312+K315+K321+K326</f>
        <v>150</v>
      </c>
      <c r="L328" s="221">
        <f>L289+L291+L299+L302+L303+L304+L312+L315+L321+L326</f>
        <v>90</v>
      </c>
      <c r="M328" s="171">
        <f>M289+M291+M299+M302+M303+M304+M312+M315+M321+M326</f>
        <v>135</v>
      </c>
      <c r="N328" s="221">
        <f>N289+N291+N299+N302+N303+N304+N312+N315+N321+N326</f>
        <v>405</v>
      </c>
    </row>
    <row r="329" spans="1:14" ht="15" thickBot="1">
      <c r="A329" s="325" t="s">
        <v>68</v>
      </c>
      <c r="B329" s="326"/>
      <c r="C329" s="207">
        <v>10</v>
      </c>
      <c r="D329" s="210">
        <f>D290+D292+D293+D298+D300+D301+D305+D306+D307+D313+D314+D316</f>
        <v>30</v>
      </c>
      <c r="E329" s="210">
        <f>E290+E292+E293+E298+E300+E301+E305+E306+E307+E313+E314+E316</f>
        <v>17.150000000000002</v>
      </c>
      <c r="F329" s="210">
        <f>F290+F292+F293+F298+F300+F301+F305+F306+F307+F313+F314+F316</f>
        <v>12.849999999999996</v>
      </c>
      <c r="G329" s="222">
        <f>G290+G292+G293+G298+G300+G301+G305+G306+G307+G313+G314+G316</f>
        <v>1</v>
      </c>
      <c r="H329" s="218" t="s">
        <v>50</v>
      </c>
      <c r="I329" s="189" t="s">
        <v>50</v>
      </c>
      <c r="J329" s="210">
        <f>J290+J292+J293+J298+J300+J301+J305+J306+J307+J313+J314+J316</f>
        <v>447</v>
      </c>
      <c r="K329" s="210">
        <f>K290+K292+K293+K298+K300+K301+K305+K306+K307+K313+K314+K316</f>
        <v>210</v>
      </c>
      <c r="L329" s="210">
        <f>L290+L292+L293+L298+L300+L301+L305+L306+L307+L313+L314+L316</f>
        <v>120</v>
      </c>
      <c r="M329" s="210">
        <f>M290+M292+M293+M298+M300+M301+M305+M306+M307+M313+M314+M316</f>
        <v>117</v>
      </c>
      <c r="N329" s="218">
        <f>N290+N292+N293+N298+N300+N301+N305+N306+N307+N313+N314+N316</f>
        <v>333</v>
      </c>
    </row>
    <row r="330" spans="1:14" ht="15" thickBot="1">
      <c r="A330" s="103"/>
      <c r="B330" s="104"/>
      <c r="C330" s="105"/>
      <c r="D330" s="105"/>
      <c r="E330" s="105"/>
      <c r="F330" s="105"/>
      <c r="G330" s="106"/>
      <c r="H330" s="106"/>
      <c r="I330" s="106"/>
      <c r="J330" s="106"/>
      <c r="K330" s="106"/>
      <c r="L330" s="106"/>
      <c r="M330" s="106"/>
      <c r="N330" s="107"/>
    </row>
    <row r="331" spans="1:14" ht="15" thickBot="1">
      <c r="A331" s="327" t="s">
        <v>99</v>
      </c>
      <c r="B331" s="328"/>
      <c r="C331" s="108" t="s">
        <v>50</v>
      </c>
      <c r="D331" s="269">
        <f>D328+D329</f>
        <v>60</v>
      </c>
      <c r="E331" s="269">
        <f>E328+E329</f>
        <v>31.550000000000004</v>
      </c>
      <c r="F331" s="269">
        <f>F328+F329</f>
        <v>28.449999999999996</v>
      </c>
      <c r="G331" s="108">
        <f>G328+G329</f>
        <v>6</v>
      </c>
      <c r="H331" s="108" t="s">
        <v>50</v>
      </c>
      <c r="I331" s="236" t="s">
        <v>50</v>
      </c>
      <c r="J331" s="108">
        <f>J328+J329</f>
        <v>822</v>
      </c>
      <c r="K331" s="116">
        <f>K328+K329</f>
        <v>360</v>
      </c>
      <c r="L331" s="269">
        <f>L328+L329</f>
        <v>210</v>
      </c>
      <c r="M331" s="108">
        <f>M328+M329</f>
        <v>252</v>
      </c>
      <c r="N331" s="108">
        <f>N328+N329</f>
        <v>738</v>
      </c>
    </row>
    <row r="332" spans="1:14" ht="14.25">
      <c r="A332" s="109"/>
      <c r="B332" s="109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</row>
    <row r="333" spans="1:14" ht="14.25">
      <c r="A333" s="105"/>
      <c r="B333" s="104" t="s">
        <v>70</v>
      </c>
      <c r="C333" s="105"/>
      <c r="D333" s="105"/>
      <c r="E333" s="105"/>
      <c r="F333" s="105"/>
      <c r="G333" s="106"/>
      <c r="H333" s="106"/>
      <c r="I333" s="106"/>
      <c r="J333" s="106"/>
      <c r="K333" s="106"/>
      <c r="L333" s="106"/>
      <c r="M333" s="106"/>
      <c r="N333" s="106"/>
    </row>
    <row r="334" spans="1:14" ht="14.25">
      <c r="A334" s="105"/>
      <c r="B334" s="104"/>
      <c r="C334" s="105"/>
      <c r="D334" s="105"/>
      <c r="E334" s="105"/>
      <c r="F334" s="105"/>
      <c r="G334" s="106"/>
      <c r="H334" s="106"/>
      <c r="I334" s="106"/>
      <c r="J334" s="106"/>
      <c r="K334" s="106"/>
      <c r="L334" s="106"/>
      <c r="M334" s="106"/>
      <c r="N334" s="106"/>
    </row>
    <row r="335" spans="1:14" ht="14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spans="1:14" ht="14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spans="1:14" ht="15" thickBot="1">
      <c r="A337" s="50"/>
      <c r="B337" s="46" t="s">
        <v>100</v>
      </c>
      <c r="C337" s="50"/>
      <c r="D337" s="50"/>
      <c r="E337" s="50"/>
      <c r="F337" s="50"/>
      <c r="G337" s="53"/>
      <c r="H337" s="50"/>
      <c r="I337" s="50"/>
      <c r="J337" s="50"/>
      <c r="K337" s="50"/>
      <c r="L337" s="50"/>
      <c r="M337" s="50"/>
      <c r="N337" s="50"/>
    </row>
    <row r="338" spans="1:14" ht="14.25">
      <c r="A338" s="4" t="s">
        <v>8</v>
      </c>
      <c r="B338" s="5"/>
      <c r="C338" s="6"/>
      <c r="D338" s="313" t="s">
        <v>9</v>
      </c>
      <c r="E338" s="314"/>
      <c r="F338" s="314"/>
      <c r="G338" s="7" t="s">
        <v>10</v>
      </c>
      <c r="H338" s="8" t="s">
        <v>11</v>
      </c>
      <c r="I338" s="4" t="s">
        <v>12</v>
      </c>
      <c r="J338" s="313" t="s">
        <v>13</v>
      </c>
      <c r="K338" s="314"/>
      <c r="L338" s="314"/>
      <c r="M338" s="314"/>
      <c r="N338" s="320" t="s">
        <v>145</v>
      </c>
    </row>
    <row r="339" spans="1:14" ht="14.25">
      <c r="A339" s="9"/>
      <c r="B339" s="10" t="s">
        <v>14</v>
      </c>
      <c r="C339" s="11" t="s">
        <v>15</v>
      </c>
      <c r="D339" s="12" t="s">
        <v>16</v>
      </c>
      <c r="E339" s="13" t="s">
        <v>17</v>
      </c>
      <c r="F339" s="14" t="s">
        <v>18</v>
      </c>
      <c r="G339" s="15" t="s">
        <v>19</v>
      </c>
      <c r="H339" s="16" t="s">
        <v>20</v>
      </c>
      <c r="I339" s="9" t="s">
        <v>21</v>
      </c>
      <c r="J339" s="17" t="s">
        <v>16</v>
      </c>
      <c r="K339" s="329" t="s">
        <v>22</v>
      </c>
      <c r="L339" s="329"/>
      <c r="M339" s="152" t="s">
        <v>23</v>
      </c>
      <c r="N339" s="321"/>
    </row>
    <row r="340" spans="1:14" ht="14.25">
      <c r="A340" s="19"/>
      <c r="B340" s="10" t="s">
        <v>24</v>
      </c>
      <c r="C340" s="11"/>
      <c r="D340" s="9"/>
      <c r="E340" s="13" t="s">
        <v>25</v>
      </c>
      <c r="F340" s="20" t="s">
        <v>26</v>
      </c>
      <c r="G340" s="21" t="s">
        <v>27</v>
      </c>
      <c r="H340" s="16"/>
      <c r="I340" s="22" t="s">
        <v>28</v>
      </c>
      <c r="J340" s="23"/>
      <c r="K340" s="24" t="s">
        <v>29</v>
      </c>
      <c r="L340" s="25" t="s">
        <v>108</v>
      </c>
      <c r="M340" s="153"/>
      <c r="N340" s="321"/>
    </row>
    <row r="341" spans="1:14" ht="14.25">
      <c r="A341" s="9"/>
      <c r="B341" s="10"/>
      <c r="C341" s="16"/>
      <c r="D341" s="9"/>
      <c r="E341" s="13" t="s">
        <v>30</v>
      </c>
      <c r="F341" s="20" t="s">
        <v>31</v>
      </c>
      <c r="G341" s="21" t="s">
        <v>32</v>
      </c>
      <c r="H341" s="16"/>
      <c r="I341" s="9" t="s">
        <v>33</v>
      </c>
      <c r="J341" s="27"/>
      <c r="K341" s="28"/>
      <c r="L341" s="29"/>
      <c r="M341" s="154"/>
      <c r="N341" s="321"/>
    </row>
    <row r="342" spans="1:14" ht="14.25">
      <c r="A342" s="9"/>
      <c r="B342" s="31"/>
      <c r="C342" s="32"/>
      <c r="D342" s="9"/>
      <c r="E342" s="13" t="s">
        <v>34</v>
      </c>
      <c r="F342" s="20"/>
      <c r="G342" s="21" t="s">
        <v>35</v>
      </c>
      <c r="H342" s="16"/>
      <c r="I342" s="9" t="s">
        <v>36</v>
      </c>
      <c r="J342" s="27"/>
      <c r="K342" s="28"/>
      <c r="L342" s="13"/>
      <c r="M342" s="20"/>
      <c r="N342" s="321"/>
    </row>
    <row r="343" spans="1:14" ht="14.25">
      <c r="A343" s="9"/>
      <c r="B343" s="31"/>
      <c r="C343" s="32"/>
      <c r="D343" s="9"/>
      <c r="E343" s="13"/>
      <c r="F343" s="20"/>
      <c r="G343" s="21"/>
      <c r="H343" s="16"/>
      <c r="I343" s="9"/>
      <c r="J343" s="27"/>
      <c r="K343" s="28"/>
      <c r="L343" s="13"/>
      <c r="M343" s="20"/>
      <c r="N343" s="321"/>
    </row>
    <row r="344" spans="1:14" ht="15" thickBot="1">
      <c r="A344" s="33"/>
      <c r="B344" s="34"/>
      <c r="C344" s="3"/>
      <c r="D344" s="33"/>
      <c r="E344" s="35"/>
      <c r="F344" s="36"/>
      <c r="G344" s="35"/>
      <c r="H344" s="3"/>
      <c r="I344" s="33"/>
      <c r="J344" s="37"/>
      <c r="K344" s="38"/>
      <c r="L344" s="35"/>
      <c r="M344" s="36"/>
      <c r="N344" s="322"/>
    </row>
    <row r="345" spans="1:14" ht="15" thickBot="1">
      <c r="A345" s="51"/>
      <c r="B345" s="52" t="s">
        <v>37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4"/>
    </row>
    <row r="346" spans="1:14" ht="15" thickBot="1">
      <c r="A346" s="74" t="s">
        <v>57</v>
      </c>
      <c r="B346" s="75" t="s">
        <v>58</v>
      </c>
      <c r="C346" s="75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7"/>
    </row>
    <row r="347" spans="1:14" ht="15" customHeight="1">
      <c r="A347" s="81" t="s">
        <v>40</v>
      </c>
      <c r="B347" s="81" t="s">
        <v>266</v>
      </c>
      <c r="C347" s="216">
        <v>11</v>
      </c>
      <c r="D347" s="212">
        <v>2</v>
      </c>
      <c r="E347" s="176">
        <v>1.15</v>
      </c>
      <c r="F347" s="176">
        <f>D347-E347</f>
        <v>0.8500000000000001</v>
      </c>
      <c r="G347" s="224">
        <v>0</v>
      </c>
      <c r="H347" s="216" t="s">
        <v>166</v>
      </c>
      <c r="I347" s="216" t="s">
        <v>42</v>
      </c>
      <c r="J347" s="199">
        <f>SUM(K347:M347)</f>
        <v>30</v>
      </c>
      <c r="K347" s="226">
        <v>0</v>
      </c>
      <c r="L347" s="227">
        <v>15</v>
      </c>
      <c r="M347" s="172">
        <v>15</v>
      </c>
      <c r="N347" s="221">
        <f>D347*26-J347</f>
        <v>22</v>
      </c>
    </row>
    <row r="348" spans="1:14" ht="15" customHeight="1">
      <c r="A348" s="67" t="s">
        <v>43</v>
      </c>
      <c r="B348" s="67" t="s">
        <v>267</v>
      </c>
      <c r="C348" s="202">
        <v>12</v>
      </c>
      <c r="D348" s="205">
        <v>2</v>
      </c>
      <c r="E348" s="180">
        <v>1.15</v>
      </c>
      <c r="F348" s="176">
        <f>D348-E348</f>
        <v>0.8500000000000001</v>
      </c>
      <c r="G348" s="206">
        <v>0</v>
      </c>
      <c r="H348" s="202" t="s">
        <v>166</v>
      </c>
      <c r="I348" s="202" t="s">
        <v>42</v>
      </c>
      <c r="J348" s="250">
        <f>SUM(K348:M348)</f>
        <v>30</v>
      </c>
      <c r="K348" s="180">
        <v>0</v>
      </c>
      <c r="L348" s="180">
        <v>15</v>
      </c>
      <c r="M348" s="177">
        <v>15</v>
      </c>
      <c r="N348" s="202">
        <f>D348*26-J348</f>
        <v>22</v>
      </c>
    </row>
    <row r="349" spans="1:14" ht="15" customHeight="1">
      <c r="A349" s="67" t="s">
        <v>44</v>
      </c>
      <c r="B349" s="67" t="s">
        <v>219</v>
      </c>
      <c r="C349" s="202">
        <v>11</v>
      </c>
      <c r="D349" s="205">
        <v>3</v>
      </c>
      <c r="E349" s="180">
        <v>1.3</v>
      </c>
      <c r="F349" s="176">
        <f>D349-E349</f>
        <v>1.7</v>
      </c>
      <c r="G349" s="206">
        <v>0</v>
      </c>
      <c r="H349" s="202" t="s">
        <v>166</v>
      </c>
      <c r="I349" s="202" t="s">
        <v>42</v>
      </c>
      <c r="J349" s="250">
        <f>SUM(K349:M349)</f>
        <v>34</v>
      </c>
      <c r="K349" s="180">
        <v>0</v>
      </c>
      <c r="L349" s="180">
        <v>30</v>
      </c>
      <c r="M349" s="177">
        <v>4</v>
      </c>
      <c r="N349" s="202">
        <f>D349*26-J349</f>
        <v>44</v>
      </c>
    </row>
    <row r="350" spans="1:14" ht="15" customHeight="1">
      <c r="A350" s="67" t="s">
        <v>46</v>
      </c>
      <c r="B350" s="67" t="s">
        <v>268</v>
      </c>
      <c r="C350" s="202">
        <v>12</v>
      </c>
      <c r="D350" s="205">
        <v>2</v>
      </c>
      <c r="E350" s="180">
        <v>1.3</v>
      </c>
      <c r="F350" s="176">
        <f>D350-E350</f>
        <v>0.7</v>
      </c>
      <c r="G350" s="206">
        <v>0</v>
      </c>
      <c r="H350" s="202" t="s">
        <v>166</v>
      </c>
      <c r="I350" s="202" t="s">
        <v>42</v>
      </c>
      <c r="J350" s="250">
        <f>SUM(K350:M350)</f>
        <v>34</v>
      </c>
      <c r="K350" s="180">
        <v>30</v>
      </c>
      <c r="L350" s="180">
        <v>0</v>
      </c>
      <c r="M350" s="177">
        <v>4</v>
      </c>
      <c r="N350" s="202">
        <f>D350*26-J350</f>
        <v>18</v>
      </c>
    </row>
    <row r="351" spans="1:14" ht="15" customHeight="1" thickBot="1">
      <c r="A351" s="150" t="s">
        <v>147</v>
      </c>
      <c r="B351" s="94" t="s">
        <v>220</v>
      </c>
      <c r="C351" s="218">
        <v>12</v>
      </c>
      <c r="D351" s="194">
        <v>2</v>
      </c>
      <c r="E351" s="195">
        <v>1.3</v>
      </c>
      <c r="F351" s="213">
        <f>D351-E351</f>
        <v>0.7</v>
      </c>
      <c r="G351" s="238">
        <v>0</v>
      </c>
      <c r="H351" s="256" t="s">
        <v>166</v>
      </c>
      <c r="I351" s="256" t="s">
        <v>42</v>
      </c>
      <c r="J351" s="217">
        <f>SUM(K351:M351)</f>
        <v>34</v>
      </c>
      <c r="K351" s="195">
        <v>0</v>
      </c>
      <c r="L351" s="195">
        <v>30</v>
      </c>
      <c r="M351" s="195">
        <v>4</v>
      </c>
      <c r="N351" s="257">
        <f>D351*26-J351</f>
        <v>18</v>
      </c>
    </row>
    <row r="352" spans="1:14" ht="15" customHeight="1" thickBot="1">
      <c r="A352" s="69"/>
      <c r="B352" s="87" t="s">
        <v>49</v>
      </c>
      <c r="C352" s="254"/>
      <c r="D352" s="229">
        <f>SUM(D347:D351)</f>
        <v>11</v>
      </c>
      <c r="E352" s="230">
        <f>SUM(E347:E351)</f>
        <v>6.199999999999999</v>
      </c>
      <c r="F352" s="231">
        <f>SUM(F347:F351)</f>
        <v>4.800000000000001</v>
      </c>
      <c r="G352" s="232">
        <f>SUM(G347:G351)</f>
        <v>0</v>
      </c>
      <c r="H352" s="253" t="s">
        <v>50</v>
      </c>
      <c r="I352" s="253" t="s">
        <v>50</v>
      </c>
      <c r="J352" s="254">
        <f>SUM(J347:J351)</f>
        <v>162</v>
      </c>
      <c r="K352" s="231">
        <f>SUM(K347:K351)</f>
        <v>30</v>
      </c>
      <c r="L352" s="231">
        <f>SUM(L347:L351)</f>
        <v>90</v>
      </c>
      <c r="M352" s="232">
        <f>SUM(M347:M351)</f>
        <v>42</v>
      </c>
      <c r="N352" s="216">
        <f>SUM(N347:N351)</f>
        <v>124</v>
      </c>
    </row>
    <row r="353" spans="1:14" ht="15.75" customHeight="1">
      <c r="A353" s="65"/>
      <c r="B353" s="60" t="s">
        <v>51</v>
      </c>
      <c r="C353" s="175"/>
      <c r="D353" s="190">
        <v>0</v>
      </c>
      <c r="E353" s="191">
        <v>0</v>
      </c>
      <c r="F353" s="176">
        <v>0</v>
      </c>
      <c r="G353" s="192">
        <v>0</v>
      </c>
      <c r="H353" s="257" t="s">
        <v>50</v>
      </c>
      <c r="I353" s="174" t="s">
        <v>50</v>
      </c>
      <c r="J353" s="177">
        <v>0</v>
      </c>
      <c r="K353" s="176">
        <v>0</v>
      </c>
      <c r="L353" s="176">
        <v>0</v>
      </c>
      <c r="M353" s="192">
        <v>0</v>
      </c>
      <c r="N353" s="221">
        <v>0</v>
      </c>
    </row>
    <row r="354" spans="1:14" ht="15" thickBot="1">
      <c r="A354" s="68"/>
      <c r="B354" s="73" t="s">
        <v>144</v>
      </c>
      <c r="C354" s="209"/>
      <c r="D354" s="193">
        <v>0</v>
      </c>
      <c r="E354" s="194">
        <v>0</v>
      </c>
      <c r="F354" s="195">
        <v>0</v>
      </c>
      <c r="G354" s="196">
        <v>0</v>
      </c>
      <c r="H354" s="207" t="s">
        <v>50</v>
      </c>
      <c r="I354" s="188" t="s">
        <v>50</v>
      </c>
      <c r="J354" s="197">
        <v>0</v>
      </c>
      <c r="K354" s="195">
        <v>0</v>
      </c>
      <c r="L354" s="195">
        <v>0</v>
      </c>
      <c r="M354" s="196">
        <v>0</v>
      </c>
      <c r="N354" s="239">
        <v>0</v>
      </c>
    </row>
    <row r="355" spans="1:14" ht="15" thickBot="1">
      <c r="A355" s="74" t="s">
        <v>61</v>
      </c>
      <c r="B355" s="75" t="s">
        <v>62</v>
      </c>
      <c r="C355" s="75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7"/>
    </row>
    <row r="356" spans="1:14" ht="14.25">
      <c r="A356" s="60" t="s">
        <v>40</v>
      </c>
      <c r="B356" s="110" t="s">
        <v>269</v>
      </c>
      <c r="C356" s="170">
        <v>11</v>
      </c>
      <c r="D356" s="191">
        <v>2</v>
      </c>
      <c r="E356" s="176">
        <v>1.3</v>
      </c>
      <c r="F356" s="176">
        <f aca="true" t="shared" si="24" ref="F356:F363">D356-E356</f>
        <v>0.7</v>
      </c>
      <c r="G356" s="201">
        <v>0</v>
      </c>
      <c r="H356" s="170" t="s">
        <v>166</v>
      </c>
      <c r="I356" s="170" t="s">
        <v>42</v>
      </c>
      <c r="J356" s="175">
        <f>SUM(K356:M356)</f>
        <v>34</v>
      </c>
      <c r="K356" s="176">
        <v>15</v>
      </c>
      <c r="L356" s="176">
        <v>15</v>
      </c>
      <c r="M356" s="177">
        <v>4</v>
      </c>
      <c r="N356" s="221">
        <f aca="true" t="shared" si="25" ref="N356:N364">D356*26-J356</f>
        <v>18</v>
      </c>
    </row>
    <row r="357" spans="1:14" ht="15" thickBot="1">
      <c r="A357" s="67" t="s">
        <v>43</v>
      </c>
      <c r="B357" s="161" t="s">
        <v>221</v>
      </c>
      <c r="C357" s="178">
        <v>11</v>
      </c>
      <c r="D357" s="205">
        <v>2</v>
      </c>
      <c r="E357" s="180">
        <v>1.15</v>
      </c>
      <c r="F357" s="176">
        <f t="shared" si="24"/>
        <v>0.8500000000000001</v>
      </c>
      <c r="G357" s="206">
        <v>2</v>
      </c>
      <c r="H357" s="178" t="s">
        <v>166</v>
      </c>
      <c r="I357" s="178" t="s">
        <v>42</v>
      </c>
      <c r="J357" s="175">
        <f aca="true" t="shared" si="26" ref="J357:J364">SUM(K357:M357)</f>
        <v>30</v>
      </c>
      <c r="K357" s="180">
        <v>0</v>
      </c>
      <c r="L357" s="180">
        <v>15</v>
      </c>
      <c r="M357" s="177">
        <v>15</v>
      </c>
      <c r="N357" s="202">
        <f t="shared" si="25"/>
        <v>22</v>
      </c>
    </row>
    <row r="358" spans="1:14" ht="14.25">
      <c r="A358" s="60" t="s">
        <v>44</v>
      </c>
      <c r="B358" s="161" t="s">
        <v>222</v>
      </c>
      <c r="C358" s="178">
        <v>12</v>
      </c>
      <c r="D358" s="205">
        <v>2</v>
      </c>
      <c r="E358" s="180">
        <v>1.15</v>
      </c>
      <c r="F358" s="176">
        <f t="shared" si="24"/>
        <v>0.8500000000000001</v>
      </c>
      <c r="G358" s="206">
        <v>2</v>
      </c>
      <c r="H358" s="178" t="s">
        <v>166</v>
      </c>
      <c r="I358" s="178" t="s">
        <v>42</v>
      </c>
      <c r="J358" s="175">
        <f t="shared" si="26"/>
        <v>30</v>
      </c>
      <c r="K358" s="180">
        <v>0</v>
      </c>
      <c r="L358" s="180">
        <v>15</v>
      </c>
      <c r="M358" s="177">
        <v>15</v>
      </c>
      <c r="N358" s="202">
        <f t="shared" si="25"/>
        <v>22</v>
      </c>
    </row>
    <row r="359" spans="1:14" ht="15" thickBot="1">
      <c r="A359" s="67" t="s">
        <v>46</v>
      </c>
      <c r="B359" s="161" t="s">
        <v>270</v>
      </c>
      <c r="C359" s="178">
        <v>11</v>
      </c>
      <c r="D359" s="205">
        <v>3</v>
      </c>
      <c r="E359" s="180">
        <v>1.3</v>
      </c>
      <c r="F359" s="176">
        <f t="shared" si="24"/>
        <v>1.7</v>
      </c>
      <c r="G359" s="206">
        <v>0</v>
      </c>
      <c r="H359" s="178" t="s">
        <v>166</v>
      </c>
      <c r="I359" s="178" t="s">
        <v>42</v>
      </c>
      <c r="J359" s="175">
        <f t="shared" si="26"/>
        <v>34</v>
      </c>
      <c r="K359" s="180">
        <v>0</v>
      </c>
      <c r="L359" s="180">
        <v>30</v>
      </c>
      <c r="M359" s="177">
        <v>4</v>
      </c>
      <c r="N359" s="202">
        <f t="shared" si="25"/>
        <v>44</v>
      </c>
    </row>
    <row r="360" spans="1:14" ht="14.25">
      <c r="A360" s="60" t="s">
        <v>147</v>
      </c>
      <c r="B360" s="161" t="s">
        <v>101</v>
      </c>
      <c r="C360" s="178">
        <v>11</v>
      </c>
      <c r="D360" s="205">
        <v>3</v>
      </c>
      <c r="E360" s="180">
        <v>1.3</v>
      </c>
      <c r="F360" s="176">
        <f t="shared" si="24"/>
        <v>1.7</v>
      </c>
      <c r="G360" s="206">
        <v>0</v>
      </c>
      <c r="H360" s="178" t="s">
        <v>166</v>
      </c>
      <c r="I360" s="178" t="s">
        <v>42</v>
      </c>
      <c r="J360" s="175">
        <f t="shared" si="26"/>
        <v>34</v>
      </c>
      <c r="K360" s="180">
        <v>30</v>
      </c>
      <c r="L360" s="180">
        <v>0</v>
      </c>
      <c r="M360" s="177">
        <v>4</v>
      </c>
      <c r="N360" s="202">
        <f t="shared" si="25"/>
        <v>44</v>
      </c>
    </row>
    <row r="361" spans="1:14" ht="15" thickBot="1">
      <c r="A361" s="67" t="s">
        <v>148</v>
      </c>
      <c r="B361" s="161" t="s">
        <v>230</v>
      </c>
      <c r="C361" s="178">
        <v>11</v>
      </c>
      <c r="D361" s="205">
        <v>4</v>
      </c>
      <c r="E361" s="180">
        <v>2.3</v>
      </c>
      <c r="F361" s="176">
        <f t="shared" si="24"/>
        <v>1.7000000000000002</v>
      </c>
      <c r="G361" s="206">
        <v>0</v>
      </c>
      <c r="H361" s="178" t="s">
        <v>167</v>
      </c>
      <c r="I361" s="178" t="s">
        <v>42</v>
      </c>
      <c r="J361" s="175">
        <f t="shared" si="26"/>
        <v>60</v>
      </c>
      <c r="K361" s="180">
        <v>30</v>
      </c>
      <c r="L361" s="180">
        <v>15</v>
      </c>
      <c r="M361" s="177">
        <v>15</v>
      </c>
      <c r="N361" s="202">
        <f t="shared" si="25"/>
        <v>44</v>
      </c>
    </row>
    <row r="362" spans="1:14" ht="14.25">
      <c r="A362" s="60" t="s">
        <v>149</v>
      </c>
      <c r="B362" s="161" t="s">
        <v>230</v>
      </c>
      <c r="C362" s="178">
        <v>12</v>
      </c>
      <c r="D362" s="205">
        <v>4</v>
      </c>
      <c r="E362" s="180">
        <v>2.3</v>
      </c>
      <c r="F362" s="176">
        <f t="shared" si="24"/>
        <v>1.7000000000000002</v>
      </c>
      <c r="G362" s="206">
        <v>0</v>
      </c>
      <c r="H362" s="178" t="s">
        <v>166</v>
      </c>
      <c r="I362" s="178" t="s">
        <v>42</v>
      </c>
      <c r="J362" s="175">
        <f t="shared" si="26"/>
        <v>60</v>
      </c>
      <c r="K362" s="180">
        <v>0</v>
      </c>
      <c r="L362" s="180">
        <v>15</v>
      </c>
      <c r="M362" s="177">
        <v>45</v>
      </c>
      <c r="N362" s="202">
        <f t="shared" si="25"/>
        <v>44</v>
      </c>
    </row>
    <row r="363" spans="1:14" ht="15" thickBot="1">
      <c r="A363" s="67" t="s">
        <v>157</v>
      </c>
      <c r="B363" s="235" t="s">
        <v>239</v>
      </c>
      <c r="C363" s="240">
        <v>11</v>
      </c>
      <c r="D363" s="250">
        <v>4</v>
      </c>
      <c r="E363" s="195">
        <v>2.3</v>
      </c>
      <c r="F363" s="213">
        <f t="shared" si="24"/>
        <v>1.7000000000000002</v>
      </c>
      <c r="G363" s="238">
        <v>0</v>
      </c>
      <c r="H363" s="239" t="s">
        <v>166</v>
      </c>
      <c r="I363" s="239" t="s">
        <v>42</v>
      </c>
      <c r="J363" s="175">
        <f t="shared" si="26"/>
        <v>60</v>
      </c>
      <c r="K363" s="195">
        <v>0</v>
      </c>
      <c r="L363" s="195">
        <v>30</v>
      </c>
      <c r="M363" s="206">
        <v>30</v>
      </c>
      <c r="N363" s="202">
        <f t="shared" si="25"/>
        <v>44</v>
      </c>
    </row>
    <row r="364" spans="1:14" ht="15" thickBot="1">
      <c r="A364" s="60" t="s">
        <v>158</v>
      </c>
      <c r="B364" s="150" t="s">
        <v>102</v>
      </c>
      <c r="C364" s="240">
        <v>11</v>
      </c>
      <c r="D364" s="193">
        <v>3</v>
      </c>
      <c r="E364" s="183">
        <v>1.3</v>
      </c>
      <c r="F364" s="183">
        <v>1.7</v>
      </c>
      <c r="G364" s="238">
        <v>0</v>
      </c>
      <c r="H364" s="239" t="s">
        <v>167</v>
      </c>
      <c r="I364" s="239" t="s">
        <v>42</v>
      </c>
      <c r="J364" s="175">
        <f t="shared" si="26"/>
        <v>34</v>
      </c>
      <c r="K364" s="195">
        <v>30</v>
      </c>
      <c r="L364" s="195">
        <v>0</v>
      </c>
      <c r="M364" s="220">
        <v>4</v>
      </c>
      <c r="N364" s="257">
        <f t="shared" si="25"/>
        <v>44</v>
      </c>
    </row>
    <row r="365" spans="1:14" ht="15" thickBot="1">
      <c r="A365" s="69"/>
      <c r="B365" s="87" t="s">
        <v>49</v>
      </c>
      <c r="C365" s="228"/>
      <c r="D365" s="229">
        <f>SUM(D356:D364)</f>
        <v>27</v>
      </c>
      <c r="E365" s="230">
        <f>SUM(E356:E364)</f>
        <v>14.400000000000002</v>
      </c>
      <c r="F365" s="231">
        <f>SUM(F356:F364)</f>
        <v>12.600000000000001</v>
      </c>
      <c r="G365" s="232">
        <f>SUM(G356:G364)</f>
        <v>4</v>
      </c>
      <c r="H365" s="234" t="s">
        <v>50</v>
      </c>
      <c r="I365" s="234" t="s">
        <v>50</v>
      </c>
      <c r="J365" s="233">
        <f>SUM(J356:J364)</f>
        <v>376</v>
      </c>
      <c r="K365" s="231">
        <f>SUM(K356:K364)</f>
        <v>105</v>
      </c>
      <c r="L365" s="231">
        <f>SUM(L356:L364)</f>
        <v>135</v>
      </c>
      <c r="M365" s="233">
        <f>SUM(M356:M364)</f>
        <v>136</v>
      </c>
      <c r="N365" s="253">
        <f>SUM(N356:N364)</f>
        <v>326</v>
      </c>
    </row>
    <row r="366" spans="1:15" ht="14.25">
      <c r="A366" s="65"/>
      <c r="B366" s="64" t="s">
        <v>51</v>
      </c>
      <c r="C366" s="208"/>
      <c r="D366" s="176">
        <f>SUM(D357:D358)</f>
        <v>4</v>
      </c>
      <c r="E366" s="176">
        <f>SUM(E357:E358)</f>
        <v>2.3</v>
      </c>
      <c r="F366" s="176">
        <f>SUM(F357:F358)</f>
        <v>1.7000000000000002</v>
      </c>
      <c r="G366" s="176">
        <f>SUM(G357:G358)</f>
        <v>4</v>
      </c>
      <c r="H366" s="174" t="s">
        <v>50</v>
      </c>
      <c r="I366" s="174" t="s">
        <v>50</v>
      </c>
      <c r="J366" s="176">
        <f>SUM(J357:J358)</f>
        <v>60</v>
      </c>
      <c r="K366" s="176">
        <f>SUM(K357:K358)</f>
        <v>0</v>
      </c>
      <c r="L366" s="176">
        <f>SUM(L357:L358)</f>
        <v>30</v>
      </c>
      <c r="M366" s="176">
        <f>SUM(M357:M358)</f>
        <v>30</v>
      </c>
      <c r="N366" s="176">
        <f>SUM(N357:N358)</f>
        <v>44</v>
      </c>
      <c r="O366" s="268"/>
    </row>
    <row r="367" spans="1:14" ht="15" thickBot="1">
      <c r="A367" s="99"/>
      <c r="B367" s="150" t="s">
        <v>144</v>
      </c>
      <c r="C367" s="251"/>
      <c r="D367" s="252">
        <f>SUM(D359)</f>
        <v>3</v>
      </c>
      <c r="E367" s="182">
        <f>SUM(E359)</f>
        <v>1.3</v>
      </c>
      <c r="F367" s="182">
        <f>SUM(,F359)</f>
        <v>1.7</v>
      </c>
      <c r="G367" s="196">
        <v>0</v>
      </c>
      <c r="H367" s="181" t="s">
        <v>50</v>
      </c>
      <c r="I367" s="181" t="s">
        <v>50</v>
      </c>
      <c r="J367" s="182">
        <f>SUM(J359)</f>
        <v>34</v>
      </c>
      <c r="K367" s="182">
        <f>SUM(K359)</f>
        <v>0</v>
      </c>
      <c r="L367" s="182">
        <f>SUM(L359)</f>
        <v>30</v>
      </c>
      <c r="M367" s="182">
        <f>SUM(,M359)</f>
        <v>4</v>
      </c>
      <c r="N367" s="182">
        <f>SUM(N359)</f>
        <v>44</v>
      </c>
    </row>
    <row r="368" spans="1:14" ht="15" thickBot="1">
      <c r="A368" s="74" t="s">
        <v>67</v>
      </c>
      <c r="B368" s="76"/>
      <c r="C368" s="76"/>
      <c r="D368" s="76"/>
      <c r="E368" s="76"/>
      <c r="F368" s="76"/>
      <c r="G368" s="76"/>
      <c r="H368" s="116"/>
      <c r="I368" s="116"/>
      <c r="J368" s="76"/>
      <c r="K368" s="76"/>
      <c r="L368" s="76"/>
      <c r="M368" s="76"/>
      <c r="N368" s="77"/>
    </row>
    <row r="369" spans="1:14" ht="15" thickBot="1">
      <c r="A369" s="87" t="s">
        <v>164</v>
      </c>
      <c r="B369" s="272" t="s">
        <v>165</v>
      </c>
      <c r="C369" s="234">
        <v>12</v>
      </c>
      <c r="D369" s="228">
        <v>18</v>
      </c>
      <c r="E369" s="228">
        <v>0</v>
      </c>
      <c r="F369" s="228">
        <v>22</v>
      </c>
      <c r="G369" s="253">
        <v>22</v>
      </c>
      <c r="H369" s="234" t="s">
        <v>166</v>
      </c>
      <c r="I369" s="254" t="s">
        <v>48</v>
      </c>
      <c r="J369" s="228">
        <v>0</v>
      </c>
      <c r="K369" s="253">
        <v>0</v>
      </c>
      <c r="L369" s="254">
        <v>0</v>
      </c>
      <c r="M369" s="253">
        <v>0</v>
      </c>
      <c r="N369" s="216">
        <v>240</v>
      </c>
    </row>
    <row r="370" spans="1:14" ht="15" thickBot="1">
      <c r="A370" s="100"/>
      <c r="B370" s="53"/>
      <c r="C370" s="53"/>
      <c r="D370" s="53"/>
      <c r="E370" s="53"/>
      <c r="F370" s="106"/>
      <c r="G370" s="76"/>
      <c r="H370" s="116"/>
      <c r="I370" s="116"/>
      <c r="J370" s="53"/>
      <c r="K370" s="53"/>
      <c r="L370" s="53"/>
      <c r="M370" s="106"/>
      <c r="N370" s="77"/>
    </row>
    <row r="371" spans="1:14" ht="14.25">
      <c r="A371" s="315" t="s">
        <v>68</v>
      </c>
      <c r="B371" s="316"/>
      <c r="C371" s="221">
        <v>11</v>
      </c>
      <c r="D371" s="221">
        <f>SUM(D364,D363,D359:D361,D357:D357,D356,D349:D351,D347)</f>
        <v>30</v>
      </c>
      <c r="E371" s="309">
        <f>SUM(E364,E363,E359:E361,E357:E357,E356,E349:E351,E347)</f>
        <v>16.000000000000004</v>
      </c>
      <c r="F371" s="307">
        <f>SUM(F364,F363,F359:F361,F357:F357,F356,F349:F351,F347)</f>
        <v>13.999999999999996</v>
      </c>
      <c r="G371" s="170">
        <f>SUM(G364,G363,G359:G361,G357:G357,G356,G349:G351,G347)</f>
        <v>2</v>
      </c>
      <c r="H371" s="221" t="s">
        <v>50</v>
      </c>
      <c r="I371" s="171" t="s">
        <v>50</v>
      </c>
      <c r="J371" s="221">
        <f>SUM(J364,J363,J359:J361,J357:J357,J356,J349:J351,J347)</f>
        <v>418</v>
      </c>
      <c r="K371" s="221">
        <f>SUM(K364,K363,K359:K361,K357:K357,K356,K349:K351,K347)</f>
        <v>135</v>
      </c>
      <c r="L371" s="221">
        <f>SUM(L364,L363,L359:L361,L357:L357,L356,L349:L351,L347)</f>
        <v>180</v>
      </c>
      <c r="M371" s="170">
        <f>SUM(M364,M363,M359:M361,M357:M357,M356,M349:M351,M347)</f>
        <v>103</v>
      </c>
      <c r="N371" s="221">
        <f>SUM(N364,N363,N359:N361,N357:N357,N356,N349:N351,N347)</f>
        <v>362</v>
      </c>
    </row>
    <row r="372" spans="1:14" ht="15" thickBot="1">
      <c r="A372" s="325" t="s">
        <v>68</v>
      </c>
      <c r="B372" s="326"/>
      <c r="C372" s="207">
        <v>12</v>
      </c>
      <c r="D372" s="281">
        <f>SUM(D369,D362,D358,D348,D350,D351)</f>
        <v>30</v>
      </c>
      <c r="E372" s="310">
        <f>SUM(E369,E362,E358,E348)</f>
        <v>4.6</v>
      </c>
      <c r="F372" s="308">
        <f>SUM(F369,F362,F358,F348)</f>
        <v>25.400000000000002</v>
      </c>
      <c r="G372" s="280">
        <f>SUM(G369,G362,G358,G348)</f>
        <v>24</v>
      </c>
      <c r="H372" s="207" t="s">
        <v>50</v>
      </c>
      <c r="I372" s="189" t="s">
        <v>50</v>
      </c>
      <c r="J372" s="207">
        <f>J348+J358+J362+J369</f>
        <v>120</v>
      </c>
      <c r="K372" s="207">
        <f>K348+K358+K362+K368</f>
        <v>0</v>
      </c>
      <c r="L372" s="207">
        <f>L348+L358+L362+L368</f>
        <v>45</v>
      </c>
      <c r="M372" s="189">
        <f>M348+M358+M362+M369</f>
        <v>75</v>
      </c>
      <c r="N372" s="207">
        <f>N348+N358+N362+N369</f>
        <v>328</v>
      </c>
    </row>
    <row r="373" spans="1:14" ht="15" thickBot="1">
      <c r="A373" s="103"/>
      <c r="B373" s="104"/>
      <c r="C373" s="105"/>
      <c r="D373" s="105"/>
      <c r="E373" s="105"/>
      <c r="F373" s="105"/>
      <c r="G373" s="106"/>
      <c r="H373" s="106"/>
      <c r="I373" s="106"/>
      <c r="J373" s="106"/>
      <c r="K373" s="106"/>
      <c r="L373" s="106"/>
      <c r="M373" s="102"/>
      <c r="N373" s="112"/>
    </row>
    <row r="374" spans="1:14" ht="15" thickBot="1">
      <c r="A374" s="327" t="s">
        <v>103</v>
      </c>
      <c r="B374" s="328"/>
      <c r="C374" s="253" t="s">
        <v>50</v>
      </c>
      <c r="D374" s="253">
        <f>D371+D372</f>
        <v>60</v>
      </c>
      <c r="E374" s="306">
        <f>E371+E372</f>
        <v>20.6</v>
      </c>
      <c r="F374" s="253">
        <f>F371+F372</f>
        <v>39.4</v>
      </c>
      <c r="G374" s="254">
        <f>G371+G372</f>
        <v>26</v>
      </c>
      <c r="H374" s="228" t="s">
        <v>50</v>
      </c>
      <c r="I374" s="253" t="s">
        <v>50</v>
      </c>
      <c r="J374" s="228">
        <f>J371+J372</f>
        <v>538</v>
      </c>
      <c r="K374" s="253">
        <f>K371+K372</f>
        <v>135</v>
      </c>
      <c r="L374" s="254">
        <f>L371+L372</f>
        <v>225</v>
      </c>
      <c r="M374" s="253">
        <f>M371+M372</f>
        <v>178</v>
      </c>
      <c r="N374" s="188">
        <f>N371+N372</f>
        <v>690</v>
      </c>
    </row>
    <row r="375" spans="1:14" ht="14.25">
      <c r="A375" s="109"/>
      <c r="B375" s="109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</row>
    <row r="376" spans="1:14" ht="14.25">
      <c r="A376" s="105"/>
      <c r="B376" s="104" t="s">
        <v>70</v>
      </c>
      <c r="C376" s="105"/>
      <c r="D376" s="105"/>
      <c r="E376" s="105"/>
      <c r="F376" s="105"/>
      <c r="G376" s="106"/>
      <c r="H376" s="106"/>
      <c r="I376" s="106"/>
      <c r="J376" s="106"/>
      <c r="K376" s="106"/>
      <c r="L376" s="106"/>
      <c r="M376" s="106"/>
      <c r="N376" s="106"/>
    </row>
    <row r="377" spans="1:14" ht="14.25">
      <c r="A377" s="105"/>
      <c r="B377" s="104"/>
      <c r="C377" s="105"/>
      <c r="D377" s="105"/>
      <c r="E377" s="105"/>
      <c r="F377" s="105"/>
      <c r="G377" s="106"/>
      <c r="H377" s="106"/>
      <c r="I377" s="106"/>
      <c r="J377" s="106"/>
      <c r="K377" s="106"/>
      <c r="L377" s="106"/>
      <c r="M377" s="106"/>
      <c r="N377" s="106"/>
    </row>
    <row r="378" spans="1:14" ht="14.25">
      <c r="A378" s="42"/>
      <c r="B378" s="41"/>
      <c r="C378" s="42"/>
      <c r="D378" s="42"/>
      <c r="E378" s="42"/>
      <c r="F378" s="42"/>
      <c r="G378" s="16"/>
      <c r="H378" s="16"/>
      <c r="I378" s="16"/>
      <c r="J378" s="16"/>
      <c r="K378" s="16"/>
      <c r="L378" s="16"/>
      <c r="M378" s="16"/>
      <c r="N378" s="16"/>
    </row>
    <row r="379" spans="1:14" ht="14.25">
      <c r="A379" s="42"/>
      <c r="B379" s="41"/>
      <c r="C379" s="42"/>
      <c r="D379" s="42"/>
      <c r="E379" s="42"/>
      <c r="F379" s="42"/>
      <c r="G379" s="16"/>
      <c r="H379" s="16"/>
      <c r="I379" s="16"/>
      <c r="J379" s="16"/>
      <c r="K379" s="16"/>
      <c r="L379" s="16"/>
      <c r="M379" s="16"/>
      <c r="N379" s="16"/>
    </row>
    <row r="380" spans="1:14" ht="14.25">
      <c r="A380" s="42"/>
      <c r="B380" s="41"/>
      <c r="C380" s="42"/>
      <c r="D380" s="42"/>
      <c r="E380" s="42"/>
      <c r="F380" s="42"/>
      <c r="G380" s="16"/>
      <c r="H380" s="16"/>
      <c r="I380" s="16"/>
      <c r="J380" s="16"/>
      <c r="K380" s="16"/>
      <c r="L380" s="16"/>
      <c r="M380" s="16"/>
      <c r="N380" s="16"/>
    </row>
    <row r="381" spans="1:14" ht="14.25">
      <c r="A381" s="42"/>
      <c r="B381" s="41"/>
      <c r="C381" s="42"/>
      <c r="D381" s="42"/>
      <c r="E381" s="42"/>
      <c r="F381" s="42"/>
      <c r="G381" s="16"/>
      <c r="H381" s="16"/>
      <c r="I381" s="16"/>
      <c r="J381" s="16"/>
      <c r="K381" s="16"/>
      <c r="L381" s="16"/>
      <c r="M381" s="16"/>
      <c r="N381" s="16"/>
    </row>
    <row r="382" spans="1:14" ht="14.25">
      <c r="A382" s="42"/>
      <c r="B382" s="41"/>
      <c r="C382" s="42"/>
      <c r="D382" s="42"/>
      <c r="E382" s="42"/>
      <c r="F382" s="42"/>
      <c r="G382" s="16"/>
      <c r="H382" s="16"/>
      <c r="I382" s="16"/>
      <c r="J382" s="16"/>
      <c r="K382" s="16"/>
      <c r="L382" s="16"/>
      <c r="M382" s="16"/>
      <c r="N382" s="16"/>
    </row>
    <row r="383" spans="1:14" ht="14.25">
      <c r="A383" s="42"/>
      <c r="B383" s="41"/>
      <c r="C383" s="42"/>
      <c r="D383" s="42"/>
      <c r="E383" s="42"/>
      <c r="F383" s="42"/>
      <c r="G383" s="16"/>
      <c r="H383" s="16"/>
      <c r="I383" s="16"/>
      <c r="J383" s="16"/>
      <c r="K383" s="16"/>
      <c r="L383" s="16"/>
      <c r="M383" s="16"/>
      <c r="N383" s="16"/>
    </row>
    <row r="384" spans="1:14" ht="14.25">
      <c r="A384" s="42"/>
      <c r="B384" s="41"/>
      <c r="C384" s="42"/>
      <c r="D384" s="42"/>
      <c r="E384" s="42"/>
      <c r="F384" s="42"/>
      <c r="G384" s="16"/>
      <c r="H384" s="16"/>
      <c r="I384" s="16"/>
      <c r="J384" s="16"/>
      <c r="K384" s="16"/>
      <c r="L384" s="16"/>
      <c r="M384" s="16"/>
      <c r="N384" s="16"/>
    </row>
    <row r="385" spans="1:14" ht="14.25">
      <c r="A385" s="42"/>
      <c r="B385" s="41"/>
      <c r="C385" s="42"/>
      <c r="D385" s="42"/>
      <c r="E385" s="42"/>
      <c r="F385" s="42"/>
      <c r="G385" s="16"/>
      <c r="H385" s="16"/>
      <c r="I385" s="16"/>
      <c r="J385" s="16"/>
      <c r="K385" s="16"/>
      <c r="L385" s="16"/>
      <c r="M385" s="16"/>
      <c r="N385" s="16"/>
    </row>
    <row r="386" spans="1:14" ht="15" thickBot="1">
      <c r="A386" s="42"/>
      <c r="B386" s="336" t="s">
        <v>104</v>
      </c>
      <c r="C386" s="336"/>
      <c r="D386" s="336"/>
      <c r="E386" s="336"/>
      <c r="F386" s="42"/>
      <c r="G386" s="16"/>
      <c r="H386" s="16"/>
      <c r="I386" s="16"/>
      <c r="J386" s="16"/>
      <c r="K386" s="16"/>
      <c r="L386" s="16"/>
      <c r="M386" s="16"/>
      <c r="N386" s="16"/>
    </row>
    <row r="387" spans="1:14" ht="14.25">
      <c r="A387" s="4" t="s">
        <v>8</v>
      </c>
      <c r="B387" s="5"/>
      <c r="C387" s="6"/>
      <c r="D387" s="313" t="s">
        <v>9</v>
      </c>
      <c r="E387" s="314"/>
      <c r="F387" s="314"/>
      <c r="G387" s="7" t="s">
        <v>10</v>
      </c>
      <c r="H387" s="8"/>
      <c r="I387" s="4"/>
      <c r="J387" s="313" t="s">
        <v>13</v>
      </c>
      <c r="K387" s="314"/>
      <c r="L387" s="314"/>
      <c r="M387" s="314"/>
      <c r="N387" s="320" t="s">
        <v>145</v>
      </c>
    </row>
    <row r="388" spans="1:14" ht="14.25">
      <c r="A388" s="9"/>
      <c r="B388" s="10" t="s">
        <v>14</v>
      </c>
      <c r="C388" s="11" t="s">
        <v>105</v>
      </c>
      <c r="D388" s="12" t="s">
        <v>16</v>
      </c>
      <c r="E388" s="13" t="s">
        <v>17</v>
      </c>
      <c r="F388" s="14" t="s">
        <v>18</v>
      </c>
      <c r="G388" s="15" t="s">
        <v>19</v>
      </c>
      <c r="H388" s="16" t="s">
        <v>106</v>
      </c>
      <c r="I388" s="12" t="s">
        <v>105</v>
      </c>
      <c r="J388" s="17" t="s">
        <v>16</v>
      </c>
      <c r="K388" s="329" t="s">
        <v>22</v>
      </c>
      <c r="L388" s="329"/>
      <c r="M388" s="152" t="s">
        <v>23</v>
      </c>
      <c r="N388" s="321"/>
    </row>
    <row r="389" spans="1:14" ht="14.25">
      <c r="A389" s="19"/>
      <c r="B389" s="10" t="s">
        <v>24</v>
      </c>
      <c r="C389" s="11"/>
      <c r="D389" s="9"/>
      <c r="E389" s="13" t="s">
        <v>25</v>
      </c>
      <c r="F389" s="20" t="s">
        <v>26</v>
      </c>
      <c r="G389" s="21" t="s">
        <v>107</v>
      </c>
      <c r="H389" s="16"/>
      <c r="I389" s="22"/>
      <c r="J389" s="23"/>
      <c r="K389" s="24" t="s">
        <v>29</v>
      </c>
      <c r="L389" s="25" t="s">
        <v>108</v>
      </c>
      <c r="M389" s="153"/>
      <c r="N389" s="321"/>
    </row>
    <row r="390" spans="1:14" ht="14.25">
      <c r="A390" s="9"/>
      <c r="B390" s="10"/>
      <c r="C390" s="16"/>
      <c r="D390" s="9"/>
      <c r="E390" s="13" t="s">
        <v>30</v>
      </c>
      <c r="F390" s="20" t="s">
        <v>31</v>
      </c>
      <c r="G390" s="21" t="s">
        <v>109</v>
      </c>
      <c r="H390" s="16"/>
      <c r="I390" s="9"/>
      <c r="J390" s="27"/>
      <c r="K390" s="28"/>
      <c r="L390" s="29"/>
      <c r="M390" s="154"/>
      <c r="N390" s="321"/>
    </row>
    <row r="391" spans="1:14" ht="14.25">
      <c r="A391" s="9"/>
      <c r="B391" s="31"/>
      <c r="C391" s="32"/>
      <c r="D391" s="9"/>
      <c r="E391" s="13" t="s">
        <v>34</v>
      </c>
      <c r="F391" s="20"/>
      <c r="G391" s="21" t="s">
        <v>35</v>
      </c>
      <c r="H391" s="16"/>
      <c r="I391" s="9"/>
      <c r="J391" s="27"/>
      <c r="K391" s="28"/>
      <c r="L391" s="13"/>
      <c r="M391" s="20"/>
      <c r="N391" s="321"/>
    </row>
    <row r="392" spans="1:14" ht="14.25">
      <c r="A392" s="9"/>
      <c r="B392" s="31"/>
      <c r="C392" s="32"/>
      <c r="D392" s="9"/>
      <c r="E392" s="13"/>
      <c r="F392" s="20"/>
      <c r="G392" s="21"/>
      <c r="H392" s="16"/>
      <c r="I392" s="9"/>
      <c r="J392" s="27"/>
      <c r="K392" s="28"/>
      <c r="L392" s="13"/>
      <c r="M392" s="20"/>
      <c r="N392" s="321"/>
    </row>
    <row r="393" spans="1:14" ht="15" thickBot="1">
      <c r="A393" s="33"/>
      <c r="B393" s="34"/>
      <c r="C393" s="3"/>
      <c r="D393" s="33"/>
      <c r="E393" s="35"/>
      <c r="F393" s="36"/>
      <c r="G393" s="35"/>
      <c r="H393" s="3"/>
      <c r="I393" s="33"/>
      <c r="J393" s="37"/>
      <c r="K393" s="38"/>
      <c r="L393" s="35"/>
      <c r="M393" s="36"/>
      <c r="N393" s="322"/>
    </row>
    <row r="394" spans="1:14" ht="15" thickBot="1">
      <c r="A394" s="327" t="s">
        <v>110</v>
      </c>
      <c r="B394" s="328"/>
      <c r="C394" s="113" t="s">
        <v>50</v>
      </c>
      <c r="D394" s="269">
        <f>D66+D140+D206+D273+D331+D374</f>
        <v>360</v>
      </c>
      <c r="E394" s="269">
        <f>E66+E140+E206+E273+E331+E374</f>
        <v>194.35</v>
      </c>
      <c r="F394" s="269">
        <f>F66+F140+F206+F273+F331+F374</f>
        <v>165.64999999999998</v>
      </c>
      <c r="G394" s="269">
        <f>G66+G140+G206+G273+G331+G374</f>
        <v>65</v>
      </c>
      <c r="H394" s="90" t="s">
        <v>50</v>
      </c>
      <c r="I394" s="91" t="s">
        <v>50</v>
      </c>
      <c r="J394" s="269">
        <f>J66+J140+J206+J273+J331+J374</f>
        <v>5050</v>
      </c>
      <c r="K394" s="269">
        <f>K66+K140+K206+K273+K331+K374</f>
        <v>2202</v>
      </c>
      <c r="L394" s="269">
        <f>L66+L140+L206+L273+L331+L374</f>
        <v>1754</v>
      </c>
      <c r="M394" s="269">
        <f>M66+M140+M206+M273+M331+M374</f>
        <v>1094</v>
      </c>
      <c r="N394" s="108">
        <f>N66+N140+N206+N273+N331+N374</f>
        <v>3955</v>
      </c>
    </row>
    <row r="395" spans="1:14" ht="15" thickBot="1">
      <c r="A395" s="325" t="s">
        <v>111</v>
      </c>
      <c r="B395" s="336"/>
      <c r="C395" s="52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65"/>
    </row>
    <row r="396" spans="1:14" ht="15" thickBot="1">
      <c r="A396" s="103" t="s">
        <v>38</v>
      </c>
      <c r="B396" s="105" t="s">
        <v>39</v>
      </c>
      <c r="C396" s="106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270"/>
    </row>
    <row r="397" spans="1:14" ht="14.25" customHeight="1" thickBot="1">
      <c r="A397" s="69"/>
      <c r="B397" s="87" t="s">
        <v>49</v>
      </c>
      <c r="C397" s="108" t="s">
        <v>50</v>
      </c>
      <c r="D397" s="88">
        <f aca="true" t="shared" si="27" ref="D397:G399">D25+D86+D158</f>
        <v>18</v>
      </c>
      <c r="E397" s="88">
        <f t="shared" si="27"/>
        <v>12.4</v>
      </c>
      <c r="F397" s="88">
        <f t="shared" si="27"/>
        <v>5.6</v>
      </c>
      <c r="G397" s="88">
        <f t="shared" si="27"/>
        <v>2</v>
      </c>
      <c r="H397" s="90" t="s">
        <v>50</v>
      </c>
      <c r="I397" s="90" t="s">
        <v>50</v>
      </c>
      <c r="J397" s="88">
        <f aca="true" t="shared" si="28" ref="J397:N399">J25+J86+J158</f>
        <v>324</v>
      </c>
      <c r="K397" s="88">
        <f t="shared" si="28"/>
        <v>30</v>
      </c>
      <c r="L397" s="88">
        <f t="shared" si="28"/>
        <v>254</v>
      </c>
      <c r="M397" s="88">
        <f t="shared" si="28"/>
        <v>29</v>
      </c>
      <c r="N397" s="88">
        <f t="shared" si="28"/>
        <v>144</v>
      </c>
    </row>
    <row r="398" spans="1:14" ht="13.5" customHeight="1" thickBot="1">
      <c r="A398" s="65"/>
      <c r="B398" s="81" t="s">
        <v>51</v>
      </c>
      <c r="C398" s="114" t="s">
        <v>50</v>
      </c>
      <c r="D398" s="88">
        <f t="shared" si="27"/>
        <v>0</v>
      </c>
      <c r="E398" s="88">
        <f t="shared" si="27"/>
        <v>0</v>
      </c>
      <c r="F398" s="88">
        <f t="shared" si="27"/>
        <v>0</v>
      </c>
      <c r="G398" s="88">
        <f t="shared" si="27"/>
        <v>0</v>
      </c>
      <c r="H398" s="83" t="s">
        <v>50</v>
      </c>
      <c r="I398" s="83" t="s">
        <v>50</v>
      </c>
      <c r="J398" s="88">
        <f t="shared" si="28"/>
        <v>0</v>
      </c>
      <c r="K398" s="88">
        <f t="shared" si="28"/>
        <v>0</v>
      </c>
      <c r="L398" s="88">
        <f t="shared" si="28"/>
        <v>0</v>
      </c>
      <c r="M398" s="88">
        <f t="shared" si="28"/>
        <v>0</v>
      </c>
      <c r="N398" s="88">
        <f t="shared" si="28"/>
        <v>0</v>
      </c>
    </row>
    <row r="399" spans="1:14" ht="15" customHeight="1" thickBot="1">
      <c r="A399" s="68"/>
      <c r="B399" s="87" t="s">
        <v>52</v>
      </c>
      <c r="C399" s="108" t="s">
        <v>50</v>
      </c>
      <c r="D399" s="88">
        <f t="shared" si="27"/>
        <v>6</v>
      </c>
      <c r="E399" s="88">
        <f t="shared" si="27"/>
        <v>3.9000000000000004</v>
      </c>
      <c r="F399" s="88">
        <f t="shared" si="27"/>
        <v>2.0999999999999996</v>
      </c>
      <c r="G399" s="88">
        <f t="shared" si="27"/>
        <v>0</v>
      </c>
      <c r="H399" s="90" t="s">
        <v>50</v>
      </c>
      <c r="I399" s="90" t="s">
        <v>50</v>
      </c>
      <c r="J399" s="88">
        <f t="shared" si="28"/>
        <v>102</v>
      </c>
      <c r="K399" s="88">
        <f t="shared" si="28"/>
        <v>30</v>
      </c>
      <c r="L399" s="88">
        <f t="shared" si="28"/>
        <v>60</v>
      </c>
      <c r="M399" s="88">
        <f t="shared" si="28"/>
        <v>12</v>
      </c>
      <c r="N399" s="88">
        <f t="shared" si="28"/>
        <v>54</v>
      </c>
    </row>
    <row r="400" spans="1:14" ht="12" customHeight="1" thickBot="1">
      <c r="A400" s="74" t="s">
        <v>53</v>
      </c>
      <c r="B400" s="75" t="s">
        <v>54</v>
      </c>
      <c r="C400" s="116"/>
      <c r="D400" s="271"/>
      <c r="E400" s="271"/>
      <c r="F400" s="271"/>
      <c r="G400" s="116"/>
      <c r="H400" s="90"/>
      <c r="I400" s="90"/>
      <c r="J400" s="116"/>
      <c r="K400" s="116"/>
      <c r="L400" s="116"/>
      <c r="M400" s="116"/>
      <c r="N400" s="236"/>
    </row>
    <row r="401" spans="1:14" ht="14.25" customHeight="1" thickBot="1">
      <c r="A401" s="69"/>
      <c r="B401" s="87" t="s">
        <v>49</v>
      </c>
      <c r="C401" s="117" t="s">
        <v>50</v>
      </c>
      <c r="D401" s="88">
        <f aca="true" t="shared" si="29" ref="D401:G403">D33+D92+D175+D233+D294</f>
        <v>78</v>
      </c>
      <c r="E401" s="88">
        <f t="shared" si="29"/>
        <v>48.650000000000006</v>
      </c>
      <c r="F401" s="88">
        <f t="shared" si="29"/>
        <v>29.349999999999994</v>
      </c>
      <c r="G401" s="88">
        <f t="shared" si="29"/>
        <v>0</v>
      </c>
      <c r="H401" s="90" t="s">
        <v>50</v>
      </c>
      <c r="I401" s="90" t="s">
        <v>50</v>
      </c>
      <c r="J401" s="88">
        <f aca="true" t="shared" si="30" ref="J401:N402">J33+J92+J175+J233+J294</f>
        <v>1270</v>
      </c>
      <c r="K401" s="88">
        <f t="shared" si="30"/>
        <v>840</v>
      </c>
      <c r="L401" s="88">
        <f t="shared" si="30"/>
        <v>240</v>
      </c>
      <c r="M401" s="88">
        <f t="shared" si="30"/>
        <v>182</v>
      </c>
      <c r="N401" s="88">
        <f t="shared" si="30"/>
        <v>758</v>
      </c>
    </row>
    <row r="402" spans="1:14" ht="17.25" customHeight="1" thickBot="1">
      <c r="A402" s="69"/>
      <c r="B402" s="87" t="s">
        <v>51</v>
      </c>
      <c r="C402" s="108" t="s">
        <v>50</v>
      </c>
      <c r="D402" s="88">
        <f t="shared" si="29"/>
        <v>0</v>
      </c>
      <c r="E402" s="88">
        <f t="shared" si="29"/>
        <v>0</v>
      </c>
      <c r="F402" s="88">
        <f t="shared" si="29"/>
        <v>0</v>
      </c>
      <c r="G402" s="88">
        <f t="shared" si="29"/>
        <v>0</v>
      </c>
      <c r="H402" s="90" t="s">
        <v>50</v>
      </c>
      <c r="I402" s="90" t="s">
        <v>50</v>
      </c>
      <c r="J402" s="88">
        <f t="shared" si="30"/>
        <v>0</v>
      </c>
      <c r="K402" s="88">
        <f t="shared" si="30"/>
        <v>0</v>
      </c>
      <c r="L402" s="88">
        <f t="shared" si="30"/>
        <v>0</v>
      </c>
      <c r="M402" s="88">
        <f t="shared" si="30"/>
        <v>0</v>
      </c>
      <c r="N402" s="88">
        <f t="shared" si="30"/>
        <v>0</v>
      </c>
    </row>
    <row r="403" spans="1:14" ht="15.75" customHeight="1" thickBot="1">
      <c r="A403" s="80"/>
      <c r="B403" s="73" t="s">
        <v>52</v>
      </c>
      <c r="C403" s="118" t="s">
        <v>50</v>
      </c>
      <c r="D403" s="88">
        <f t="shared" si="29"/>
        <v>5</v>
      </c>
      <c r="E403" s="88">
        <f t="shared" si="29"/>
        <v>2.6</v>
      </c>
      <c r="F403" s="88">
        <f t="shared" si="29"/>
        <v>2.4</v>
      </c>
      <c r="G403" s="88">
        <f t="shared" si="29"/>
        <v>0</v>
      </c>
      <c r="H403" s="82" t="s">
        <v>50</v>
      </c>
      <c r="I403" s="82" t="s">
        <v>50</v>
      </c>
      <c r="J403" s="88">
        <f>J35+J94+J177+J235+J296</f>
        <v>68</v>
      </c>
      <c r="K403" s="88">
        <f>K35+K94+K177+K235+K296</f>
        <v>60</v>
      </c>
      <c r="L403" s="88">
        <f>L35+L94+L177+L235+L296</f>
        <v>0</v>
      </c>
      <c r="M403" s="88">
        <f>M35+M94+M177+M235+M296</f>
        <v>8</v>
      </c>
      <c r="N403" s="62">
        <f>SUM(N296,N235,N177,N94,N35)</f>
        <v>62</v>
      </c>
    </row>
    <row r="404" spans="1:14" ht="15" thickBot="1">
      <c r="A404" s="74" t="s">
        <v>57</v>
      </c>
      <c r="B404" s="75" t="s">
        <v>58</v>
      </c>
      <c r="C404" s="116"/>
      <c r="D404" s="271"/>
      <c r="E404" s="271"/>
      <c r="F404" s="271"/>
      <c r="G404" s="116"/>
      <c r="H404" s="116"/>
      <c r="I404" s="116"/>
      <c r="J404" s="116"/>
      <c r="K404" s="116"/>
      <c r="L404" s="116"/>
      <c r="M404" s="116"/>
      <c r="N404" s="236"/>
    </row>
    <row r="405" spans="1:14" ht="15" thickBot="1">
      <c r="A405" s="69"/>
      <c r="B405" s="87" t="s">
        <v>49</v>
      </c>
      <c r="C405" s="117" t="s">
        <v>50</v>
      </c>
      <c r="D405" s="71">
        <f aca="true" t="shared" si="31" ref="D405:G407">D47+D107+D184+D245+D308+D352</f>
        <v>127.5</v>
      </c>
      <c r="E405" s="71">
        <f t="shared" si="31"/>
        <v>68.35000000000001</v>
      </c>
      <c r="F405" s="71">
        <f t="shared" si="31"/>
        <v>59.14999999999999</v>
      </c>
      <c r="G405" s="71">
        <f t="shared" si="31"/>
        <v>0</v>
      </c>
      <c r="H405" s="72" t="s">
        <v>50</v>
      </c>
      <c r="I405" s="72" t="s">
        <v>50</v>
      </c>
      <c r="J405" s="71">
        <f aca="true" t="shared" si="32" ref="J405:N407">J47+J107+J184+J245+J308+J352</f>
        <v>1782</v>
      </c>
      <c r="K405" s="71">
        <f t="shared" si="32"/>
        <v>885</v>
      </c>
      <c r="L405" s="71">
        <f t="shared" si="32"/>
        <v>495</v>
      </c>
      <c r="M405" s="71">
        <f t="shared" si="32"/>
        <v>402</v>
      </c>
      <c r="N405" s="71">
        <f t="shared" si="32"/>
        <v>1533</v>
      </c>
    </row>
    <row r="406" spans="1:14" ht="15" thickBot="1">
      <c r="A406" s="69"/>
      <c r="B406" s="87" t="s">
        <v>51</v>
      </c>
      <c r="C406" s="108" t="s">
        <v>50</v>
      </c>
      <c r="D406" s="71">
        <f t="shared" si="31"/>
        <v>0</v>
      </c>
      <c r="E406" s="71">
        <f t="shared" si="31"/>
        <v>0</v>
      </c>
      <c r="F406" s="71">
        <f t="shared" si="31"/>
        <v>0</v>
      </c>
      <c r="G406" s="71">
        <f t="shared" si="31"/>
        <v>0</v>
      </c>
      <c r="H406" s="90" t="s">
        <v>50</v>
      </c>
      <c r="I406" s="90" t="s">
        <v>50</v>
      </c>
      <c r="J406" s="71">
        <f t="shared" si="32"/>
        <v>0</v>
      </c>
      <c r="K406" s="71">
        <f t="shared" si="32"/>
        <v>0</v>
      </c>
      <c r="L406" s="71">
        <f t="shared" si="32"/>
        <v>0</v>
      </c>
      <c r="M406" s="71">
        <f t="shared" si="32"/>
        <v>0</v>
      </c>
      <c r="N406" s="71">
        <f t="shared" si="32"/>
        <v>0</v>
      </c>
    </row>
    <row r="407" spans="1:14" ht="15" thickBot="1">
      <c r="A407" s="80"/>
      <c r="B407" s="73" t="s">
        <v>52</v>
      </c>
      <c r="C407" s="118" t="s">
        <v>50</v>
      </c>
      <c r="D407" s="71">
        <f t="shared" si="31"/>
        <v>53.5</v>
      </c>
      <c r="E407" s="71">
        <f t="shared" si="31"/>
        <v>27.35</v>
      </c>
      <c r="F407" s="71">
        <f t="shared" si="31"/>
        <v>26.15</v>
      </c>
      <c r="G407" s="71">
        <f t="shared" si="31"/>
        <v>0</v>
      </c>
      <c r="H407" s="82" t="s">
        <v>50</v>
      </c>
      <c r="I407" s="82" t="s">
        <v>50</v>
      </c>
      <c r="J407" s="71">
        <f t="shared" si="32"/>
        <v>710</v>
      </c>
      <c r="K407" s="71">
        <f t="shared" si="32"/>
        <v>360</v>
      </c>
      <c r="L407" s="71">
        <f t="shared" si="32"/>
        <v>120</v>
      </c>
      <c r="M407" s="71">
        <f t="shared" si="32"/>
        <v>230</v>
      </c>
      <c r="N407" s="71">
        <f t="shared" si="32"/>
        <v>681</v>
      </c>
    </row>
    <row r="408" spans="1:14" ht="15" thickBot="1">
      <c r="A408" s="74" t="s">
        <v>61</v>
      </c>
      <c r="B408" s="75" t="s">
        <v>62</v>
      </c>
      <c r="C408" s="116"/>
      <c r="D408" s="271"/>
      <c r="E408" s="271"/>
      <c r="F408" s="271"/>
      <c r="G408" s="116"/>
      <c r="H408" s="116"/>
      <c r="I408" s="116"/>
      <c r="J408" s="116"/>
      <c r="K408" s="116"/>
      <c r="L408" s="116"/>
      <c r="M408" s="116"/>
      <c r="N408" s="236"/>
    </row>
    <row r="409" spans="1:14" ht="15" thickBot="1">
      <c r="A409" s="69"/>
      <c r="B409" s="87" t="s">
        <v>49</v>
      </c>
      <c r="C409" s="117" t="s">
        <v>50</v>
      </c>
      <c r="D409" s="71">
        <f aca="true" t="shared" si="33" ref="D409:G411">D57+D115+D190+D253+D317+D365</f>
        <v>68</v>
      </c>
      <c r="E409" s="71">
        <f t="shared" si="33"/>
        <v>37.2</v>
      </c>
      <c r="F409" s="71">
        <f t="shared" si="33"/>
        <v>30.8</v>
      </c>
      <c r="G409" s="71">
        <f t="shared" si="33"/>
        <v>14</v>
      </c>
      <c r="H409" s="72" t="s">
        <v>50</v>
      </c>
      <c r="I409" s="72" t="s">
        <v>50</v>
      </c>
      <c r="J409" s="71">
        <f aca="true" t="shared" si="34" ref="J409:N410">J57+J115+J190+J253+J317+J365</f>
        <v>972</v>
      </c>
      <c r="K409" s="71">
        <f t="shared" si="34"/>
        <v>255</v>
      </c>
      <c r="L409" s="71">
        <f t="shared" si="34"/>
        <v>465</v>
      </c>
      <c r="M409" s="71">
        <f t="shared" si="34"/>
        <v>240</v>
      </c>
      <c r="N409" s="71">
        <f t="shared" si="34"/>
        <v>796</v>
      </c>
    </row>
    <row r="410" spans="1:14" ht="15" thickBot="1">
      <c r="A410" s="69"/>
      <c r="B410" s="87" t="s">
        <v>51</v>
      </c>
      <c r="C410" s="108" t="s">
        <v>50</v>
      </c>
      <c r="D410" s="71">
        <f t="shared" si="33"/>
        <v>14</v>
      </c>
      <c r="E410" s="71">
        <f t="shared" si="33"/>
        <v>8.149999999999999</v>
      </c>
      <c r="F410" s="71">
        <f t="shared" si="33"/>
        <v>6.8500000000000005</v>
      </c>
      <c r="G410" s="71">
        <f t="shared" si="33"/>
        <v>14</v>
      </c>
      <c r="H410" s="90" t="s">
        <v>50</v>
      </c>
      <c r="I410" s="90" t="s">
        <v>50</v>
      </c>
      <c r="J410" s="71">
        <f t="shared" si="34"/>
        <v>213</v>
      </c>
      <c r="K410" s="71">
        <f t="shared" si="34"/>
        <v>0</v>
      </c>
      <c r="L410" s="71">
        <f t="shared" si="34"/>
        <v>165</v>
      </c>
      <c r="M410" s="71">
        <f t="shared" si="34"/>
        <v>50</v>
      </c>
      <c r="N410" s="71">
        <f t="shared" si="34"/>
        <v>177</v>
      </c>
    </row>
    <row r="411" spans="1:14" ht="15" thickBot="1">
      <c r="A411" s="80"/>
      <c r="B411" s="73" t="s">
        <v>52</v>
      </c>
      <c r="C411" s="118" t="s">
        <v>50</v>
      </c>
      <c r="D411" s="71">
        <f t="shared" si="33"/>
        <v>22</v>
      </c>
      <c r="E411" s="71">
        <f t="shared" si="33"/>
        <v>12.4</v>
      </c>
      <c r="F411" s="71">
        <f t="shared" si="33"/>
        <v>9.6</v>
      </c>
      <c r="G411" s="71">
        <f t="shared" si="33"/>
        <v>0</v>
      </c>
      <c r="H411" s="82" t="s">
        <v>50</v>
      </c>
      <c r="I411" s="82" t="s">
        <v>50</v>
      </c>
      <c r="J411" s="71">
        <f>J59+J117+J192+J255+J319+J367</f>
        <v>324</v>
      </c>
      <c r="K411" s="71">
        <f>K59+K117+K192+K255+K319+K367</f>
        <v>60</v>
      </c>
      <c r="L411" s="71">
        <f>L59+L117+L192+L255+L319+L367</f>
        <v>180</v>
      </c>
      <c r="M411" s="71">
        <f>M59+M117+M192+M255+M319+M367</f>
        <v>84</v>
      </c>
      <c r="N411" s="62">
        <f>SUM(N367,N319,N255,N192,N117,N59)</f>
        <v>248</v>
      </c>
    </row>
    <row r="412" spans="1:14" ht="15" thickBot="1">
      <c r="A412" s="74" t="s">
        <v>63</v>
      </c>
      <c r="B412" s="75" t="s">
        <v>112</v>
      </c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236"/>
    </row>
    <row r="413" spans="1:14" ht="15" thickBot="1">
      <c r="A413" s="51"/>
      <c r="B413" s="87" t="s">
        <v>49</v>
      </c>
      <c r="C413" s="117" t="s">
        <v>50</v>
      </c>
      <c r="D413" s="71">
        <f aca="true" t="shared" si="35" ref="D413:G415">D127+D197+D263+D322</f>
        <v>35</v>
      </c>
      <c r="E413" s="71">
        <f t="shared" si="35"/>
        <v>20.500000000000004</v>
      </c>
      <c r="F413" s="71">
        <f t="shared" si="35"/>
        <v>14.5</v>
      </c>
      <c r="G413" s="71">
        <f t="shared" si="35"/>
        <v>17</v>
      </c>
      <c r="H413" s="72" t="s">
        <v>50</v>
      </c>
      <c r="I413" s="72" t="s">
        <v>50</v>
      </c>
      <c r="J413" s="71">
        <f aca="true" t="shared" si="36" ref="J413:N415">J127+J197+J263+J322</f>
        <v>540</v>
      </c>
      <c r="K413" s="71">
        <f t="shared" si="36"/>
        <v>180</v>
      </c>
      <c r="L413" s="71">
        <f t="shared" si="36"/>
        <v>300</v>
      </c>
      <c r="M413" s="71">
        <f t="shared" si="36"/>
        <v>36</v>
      </c>
      <c r="N413" s="71">
        <f t="shared" si="36"/>
        <v>374</v>
      </c>
    </row>
    <row r="414" spans="1:14" ht="15" thickBot="1">
      <c r="A414" s="80"/>
      <c r="B414" s="81" t="s">
        <v>51</v>
      </c>
      <c r="C414" s="114" t="s">
        <v>50</v>
      </c>
      <c r="D414" s="71">
        <f t="shared" si="35"/>
        <v>17</v>
      </c>
      <c r="E414" s="71">
        <f t="shared" si="35"/>
        <v>11.05</v>
      </c>
      <c r="F414" s="71">
        <f t="shared" si="35"/>
        <v>5.95</v>
      </c>
      <c r="G414" s="71">
        <f t="shared" si="35"/>
        <v>17</v>
      </c>
      <c r="H414" s="83" t="s">
        <v>50</v>
      </c>
      <c r="I414" s="83" t="s">
        <v>50</v>
      </c>
      <c r="J414" s="71">
        <f t="shared" si="36"/>
        <v>289</v>
      </c>
      <c r="K414" s="71">
        <f t="shared" si="36"/>
        <v>30</v>
      </c>
      <c r="L414" s="71">
        <f t="shared" si="36"/>
        <v>225</v>
      </c>
      <c r="M414" s="71">
        <f t="shared" si="36"/>
        <v>34</v>
      </c>
      <c r="N414" s="71">
        <f t="shared" si="36"/>
        <v>153</v>
      </c>
    </row>
    <row r="415" spans="1:14" ht="15" thickBot="1">
      <c r="A415" s="69"/>
      <c r="B415" s="87" t="s">
        <v>52</v>
      </c>
      <c r="C415" s="108" t="s">
        <v>50</v>
      </c>
      <c r="D415" s="71">
        <f t="shared" si="35"/>
        <v>0</v>
      </c>
      <c r="E415" s="71">
        <f t="shared" si="35"/>
        <v>0</v>
      </c>
      <c r="F415" s="71">
        <f t="shared" si="35"/>
        <v>0</v>
      </c>
      <c r="G415" s="71">
        <f t="shared" si="35"/>
        <v>0</v>
      </c>
      <c r="H415" s="90" t="s">
        <v>50</v>
      </c>
      <c r="I415" s="90" t="s">
        <v>50</v>
      </c>
      <c r="J415" s="71">
        <f t="shared" si="36"/>
        <v>0</v>
      </c>
      <c r="K415" s="71">
        <f t="shared" si="36"/>
        <v>0</v>
      </c>
      <c r="L415" s="71">
        <f t="shared" si="36"/>
        <v>0</v>
      </c>
      <c r="M415" s="71">
        <f t="shared" si="36"/>
        <v>0</v>
      </c>
      <c r="N415" s="71">
        <f t="shared" si="36"/>
        <v>0</v>
      </c>
    </row>
    <row r="416" spans="1:14" ht="15" thickBot="1">
      <c r="A416" s="100" t="s">
        <v>65</v>
      </c>
      <c r="B416" s="52" t="s">
        <v>113</v>
      </c>
      <c r="C416" s="119"/>
      <c r="D416" s="119"/>
      <c r="E416" s="119"/>
      <c r="F416" s="119"/>
      <c r="G416" s="119"/>
      <c r="H416" s="119"/>
      <c r="I416" s="119"/>
      <c r="J416" s="119"/>
      <c r="K416" s="116"/>
      <c r="L416" s="116"/>
      <c r="M416" s="116"/>
      <c r="N416" s="236"/>
    </row>
    <row r="417" spans="1:14" ht="15" thickBot="1">
      <c r="A417" s="59">
        <v>1</v>
      </c>
      <c r="B417" s="87" t="s">
        <v>81</v>
      </c>
      <c r="C417" s="108" t="s">
        <v>50</v>
      </c>
      <c r="D417" s="108">
        <v>0.25</v>
      </c>
      <c r="E417" s="108">
        <v>0.25</v>
      </c>
      <c r="F417" s="108">
        <v>0</v>
      </c>
      <c r="G417" s="108">
        <v>0</v>
      </c>
      <c r="H417" s="108" t="s">
        <v>50</v>
      </c>
      <c r="I417" s="108" t="s">
        <v>50</v>
      </c>
      <c r="J417" s="108">
        <v>2</v>
      </c>
      <c r="K417" s="108">
        <v>2</v>
      </c>
      <c r="L417" s="108">
        <v>0</v>
      </c>
      <c r="M417" s="108">
        <v>0</v>
      </c>
      <c r="N417" s="108">
        <f>30*D417-30*(E417+F417)</f>
        <v>0</v>
      </c>
    </row>
    <row r="418" spans="1:14" ht="15" thickBot="1">
      <c r="A418" s="68">
        <v>2</v>
      </c>
      <c r="B418" s="87" t="s">
        <v>82</v>
      </c>
      <c r="C418" s="108" t="s">
        <v>50</v>
      </c>
      <c r="D418" s="108">
        <v>0.5</v>
      </c>
      <c r="E418" s="108">
        <v>0.5</v>
      </c>
      <c r="F418" s="108">
        <v>0</v>
      </c>
      <c r="G418" s="108">
        <v>0</v>
      </c>
      <c r="H418" s="108" t="s">
        <v>50</v>
      </c>
      <c r="I418" s="108" t="s">
        <v>50</v>
      </c>
      <c r="J418" s="108">
        <v>4</v>
      </c>
      <c r="K418" s="108">
        <v>4</v>
      </c>
      <c r="L418" s="108">
        <v>0</v>
      </c>
      <c r="M418" s="108">
        <v>0</v>
      </c>
      <c r="N418" s="108">
        <f>30*D418-30*(E418+F418)</f>
        <v>0</v>
      </c>
    </row>
    <row r="419" spans="1:14" ht="15" thickBot="1">
      <c r="A419" s="68">
        <v>3</v>
      </c>
      <c r="B419" s="87" t="s">
        <v>143</v>
      </c>
      <c r="C419" s="108" t="s">
        <v>50</v>
      </c>
      <c r="D419" s="108">
        <v>0.25</v>
      </c>
      <c r="E419" s="108">
        <v>0.25</v>
      </c>
      <c r="F419" s="108">
        <v>0</v>
      </c>
      <c r="G419" s="108">
        <v>0</v>
      </c>
      <c r="H419" s="108" t="s">
        <v>50</v>
      </c>
      <c r="I419" s="108" t="s">
        <v>50</v>
      </c>
      <c r="J419" s="108">
        <v>2</v>
      </c>
      <c r="K419" s="108">
        <v>2</v>
      </c>
      <c r="L419" s="108">
        <v>0</v>
      </c>
      <c r="M419" s="108">
        <v>0</v>
      </c>
      <c r="N419" s="108">
        <v>0</v>
      </c>
    </row>
    <row r="420" spans="1:14" ht="15" thickBot="1">
      <c r="A420" s="99">
        <v>4</v>
      </c>
      <c r="B420" s="87" t="s">
        <v>178</v>
      </c>
      <c r="C420" s="108" t="s">
        <v>50</v>
      </c>
      <c r="D420" s="108">
        <v>0.5</v>
      </c>
      <c r="E420" s="108">
        <v>0.5</v>
      </c>
      <c r="F420" s="108">
        <v>0</v>
      </c>
      <c r="G420" s="108">
        <v>0</v>
      </c>
      <c r="H420" s="108" t="s">
        <v>50</v>
      </c>
      <c r="I420" s="108" t="s">
        <v>50</v>
      </c>
      <c r="J420" s="108">
        <v>4</v>
      </c>
      <c r="K420" s="108">
        <v>4</v>
      </c>
      <c r="L420" s="108">
        <v>0</v>
      </c>
      <c r="M420" s="108">
        <v>0</v>
      </c>
      <c r="N420" s="108">
        <f>30*D420-30*(E420+F420)</f>
        <v>0</v>
      </c>
    </row>
    <row r="421" spans="1:14" ht="15" thickBot="1">
      <c r="A421" s="51">
        <v>5</v>
      </c>
      <c r="B421" s="63" t="s">
        <v>238</v>
      </c>
      <c r="C421" s="171" t="s">
        <v>50</v>
      </c>
      <c r="D421" s="198">
        <v>4</v>
      </c>
      <c r="E421" s="253">
        <v>1.3</v>
      </c>
      <c r="F421" s="253">
        <f>D421-E421</f>
        <v>2.7</v>
      </c>
      <c r="G421" s="170">
        <v>0</v>
      </c>
      <c r="H421" s="170" t="s">
        <v>166</v>
      </c>
      <c r="I421" s="171" t="s">
        <v>50</v>
      </c>
      <c r="J421" s="253">
        <v>34</v>
      </c>
      <c r="K421" s="253">
        <v>30</v>
      </c>
      <c r="L421" s="171">
        <v>0</v>
      </c>
      <c r="M421" s="253">
        <v>4</v>
      </c>
      <c r="N421" s="253">
        <f>D421*26-J421</f>
        <v>70</v>
      </c>
    </row>
    <row r="422" spans="1:14" ht="15" thickBot="1">
      <c r="A422" s="100" t="s">
        <v>67</v>
      </c>
      <c r="B422" s="87"/>
      <c r="C422" s="108" t="s">
        <v>50</v>
      </c>
      <c r="D422" s="108">
        <f>SUM(D369,D326,D267,D268,D201,D135)</f>
        <v>28</v>
      </c>
      <c r="E422" s="108">
        <f>SUM(E369,E326,E267,E268,E201,E135)</f>
        <v>5.75</v>
      </c>
      <c r="F422" s="108">
        <f>SUM(F369,F326,F267,F268,F201,F135)</f>
        <v>26.250000000000007</v>
      </c>
      <c r="G422" s="108">
        <f>SUM(G369,G326,G267,G268,G201,G135)</f>
        <v>32</v>
      </c>
      <c r="H422" s="108" t="s">
        <v>50</v>
      </c>
      <c r="I422" s="108" t="s">
        <v>50</v>
      </c>
      <c r="J422" s="108">
        <f>SUM(J369,J326,J267,J268,J201,J135)</f>
        <v>150</v>
      </c>
      <c r="K422" s="108">
        <f>SUM(K369,K326,K267,K268,K201,K135)</f>
        <v>0</v>
      </c>
      <c r="L422" s="108">
        <f>SUM(L369,L326,L267,L268,L201,L135)</f>
        <v>0</v>
      </c>
      <c r="M422" s="108">
        <f>SUM(M369,M326,M267,M268,M201,M135)</f>
        <v>150</v>
      </c>
      <c r="N422" s="108">
        <f>SUM(N369,N326,N267,N268,N201,N135)</f>
        <v>350</v>
      </c>
    </row>
    <row r="423" spans="1:14" ht="14.25">
      <c r="A423" s="1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</row>
    <row r="424" spans="1:14" ht="15" thickBot="1">
      <c r="A424" s="2"/>
      <c r="B424" s="2"/>
      <c r="C424" s="1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4.25">
      <c r="A425" s="130" t="s">
        <v>38</v>
      </c>
      <c r="B425" s="39" t="s">
        <v>114</v>
      </c>
      <c r="C425" s="131"/>
      <c r="D425" s="337" t="s">
        <v>115</v>
      </c>
      <c r="E425" s="338"/>
      <c r="F425" s="339" t="s">
        <v>116</v>
      </c>
      <c r="G425" s="338"/>
      <c r="H425" s="42"/>
      <c r="I425" s="130" t="s">
        <v>53</v>
      </c>
      <c r="J425" s="132" t="s">
        <v>117</v>
      </c>
      <c r="K425" s="8"/>
      <c r="L425" s="8"/>
      <c r="M425" s="8"/>
      <c r="N425" s="133"/>
    </row>
    <row r="426" spans="1:14" ht="14.25">
      <c r="A426" s="19"/>
      <c r="B426" s="19" t="s">
        <v>118</v>
      </c>
      <c r="C426" s="11"/>
      <c r="D426" s="134" t="s">
        <v>10</v>
      </c>
      <c r="E426" s="18" t="s">
        <v>119</v>
      </c>
      <c r="F426" s="43" t="s">
        <v>10</v>
      </c>
      <c r="G426" s="135" t="s">
        <v>119</v>
      </c>
      <c r="H426" s="16"/>
      <c r="I426" s="9"/>
      <c r="J426" s="134" t="s">
        <v>120</v>
      </c>
      <c r="K426" s="16"/>
      <c r="L426" s="16"/>
      <c r="M426" s="16"/>
      <c r="N426" s="26" t="s">
        <v>119</v>
      </c>
    </row>
    <row r="427" spans="1:14" ht="12" customHeight="1" thickBot="1">
      <c r="A427" s="33"/>
      <c r="B427" s="40" t="s">
        <v>121</v>
      </c>
      <c r="C427" s="136"/>
      <c r="D427" s="134"/>
      <c r="E427" s="30"/>
      <c r="F427" s="16"/>
      <c r="G427" s="30"/>
      <c r="H427" s="16"/>
      <c r="I427" s="9"/>
      <c r="J427" s="137" t="s">
        <v>122</v>
      </c>
      <c r="K427" s="16"/>
      <c r="L427" s="16"/>
      <c r="M427" s="16"/>
      <c r="N427" s="30"/>
    </row>
    <row r="428" spans="1:14" ht="13.5" customHeight="1" thickBot="1">
      <c r="A428" s="51"/>
      <c r="B428" s="120" t="s">
        <v>123</v>
      </c>
      <c r="C428" s="116"/>
      <c r="D428" s="282">
        <f>D394</f>
        <v>360</v>
      </c>
      <c r="E428" s="91">
        <v>100</v>
      </c>
      <c r="F428" s="116">
        <f>J394+N394</f>
        <v>9005</v>
      </c>
      <c r="G428" s="91">
        <v>100</v>
      </c>
      <c r="H428" s="16"/>
      <c r="I428" s="334" t="s">
        <v>124</v>
      </c>
      <c r="J428" s="335"/>
      <c r="K428" s="335"/>
      <c r="L428" s="335"/>
      <c r="M428" s="151"/>
      <c r="N428" s="97"/>
    </row>
    <row r="429" spans="1:14" ht="14.25" customHeight="1">
      <c r="A429" s="80">
        <v>1</v>
      </c>
      <c r="B429" s="115" t="s">
        <v>125</v>
      </c>
      <c r="C429" s="121"/>
      <c r="D429" s="283">
        <f>E394</f>
        <v>194.35</v>
      </c>
      <c r="E429" s="284">
        <f>D429*100/D428</f>
        <v>53.986111111111114</v>
      </c>
      <c r="F429" s="121">
        <f>J394</f>
        <v>5050</v>
      </c>
      <c r="G429" s="284">
        <f>F429*100/F428</f>
        <v>56.079955580233204</v>
      </c>
      <c r="H429" s="16"/>
      <c r="I429" s="95">
        <v>1</v>
      </c>
      <c r="J429" s="106" t="s">
        <v>126</v>
      </c>
      <c r="K429" s="106"/>
      <c r="L429" s="106"/>
      <c r="M429" s="106"/>
      <c r="N429" s="85">
        <v>74</v>
      </c>
    </row>
    <row r="430" spans="1:14" ht="12" customHeight="1">
      <c r="A430" s="65"/>
      <c r="B430" s="92" t="s">
        <v>127</v>
      </c>
      <c r="C430" s="122"/>
      <c r="D430" s="275"/>
      <c r="E430" s="285"/>
      <c r="F430" s="122"/>
      <c r="G430" s="285"/>
      <c r="H430" s="16"/>
      <c r="I430" s="84">
        <v>2</v>
      </c>
      <c r="J430" s="106" t="s">
        <v>128</v>
      </c>
      <c r="K430" s="106"/>
      <c r="L430" s="106"/>
      <c r="M430" s="106"/>
      <c r="N430" s="85">
        <v>26</v>
      </c>
    </row>
    <row r="431" spans="1:14" ht="12" customHeight="1">
      <c r="A431" s="59">
        <v>2</v>
      </c>
      <c r="B431" s="111" t="s">
        <v>129</v>
      </c>
      <c r="C431" s="123"/>
      <c r="D431" s="286">
        <f>D401</f>
        <v>78</v>
      </c>
      <c r="E431" s="284">
        <f>D431*100/D428</f>
        <v>21.666666666666668</v>
      </c>
      <c r="F431" s="123">
        <f>J401+N401</f>
        <v>2028</v>
      </c>
      <c r="G431" s="284">
        <f>F431*100/F428</f>
        <v>22.52082176568573</v>
      </c>
      <c r="H431" s="16"/>
      <c r="I431" s="84" t="s">
        <v>130</v>
      </c>
      <c r="J431" s="106"/>
      <c r="K431" s="106"/>
      <c r="L431" s="106"/>
      <c r="M431" s="106"/>
      <c r="N431" s="85"/>
    </row>
    <row r="432" spans="1:14" ht="14.25">
      <c r="A432" s="68">
        <v>3</v>
      </c>
      <c r="B432" s="93" t="s">
        <v>131</v>
      </c>
      <c r="C432" s="124"/>
      <c r="D432" s="287"/>
      <c r="E432" s="288"/>
      <c r="F432" s="289"/>
      <c r="G432" s="290"/>
      <c r="H432" s="16"/>
      <c r="I432" s="84"/>
      <c r="J432" s="332"/>
      <c r="K432" s="333"/>
      <c r="L432" s="333"/>
      <c r="M432" s="121"/>
      <c r="N432" s="85"/>
    </row>
    <row r="433" spans="1:14" ht="14.25">
      <c r="A433" s="65"/>
      <c r="B433" s="92" t="s">
        <v>132</v>
      </c>
      <c r="C433" s="122"/>
      <c r="D433" s="275">
        <f>SUM(G394)</f>
        <v>65</v>
      </c>
      <c r="E433" s="285">
        <f>D433*100/D428</f>
        <v>18.055555555555557</v>
      </c>
      <c r="F433" s="291">
        <f>SUM(J422,N422,J414,N414,J410,N410,J406,N406,J402,N402,J398,N398)</f>
        <v>1332</v>
      </c>
      <c r="G433" s="292">
        <f>F433*100/F428</f>
        <v>14.791782343142698</v>
      </c>
      <c r="H433" s="16"/>
      <c r="I433" s="84"/>
      <c r="J433" s="332"/>
      <c r="K433" s="333"/>
      <c r="L433" s="333"/>
      <c r="M433" s="121"/>
      <c r="N433" s="85"/>
    </row>
    <row r="434" spans="1:14" ht="14.25">
      <c r="A434" s="68">
        <v>4</v>
      </c>
      <c r="B434" s="93" t="s">
        <v>133</v>
      </c>
      <c r="C434" s="124"/>
      <c r="D434" s="287">
        <f>D397+D417+D418+D419+D420</f>
        <v>19.5</v>
      </c>
      <c r="E434" s="284">
        <f>D434*100/D428</f>
        <v>5.416666666666667</v>
      </c>
      <c r="F434" s="289">
        <f>J397+N397+J417+J418+J419+J420</f>
        <v>480</v>
      </c>
      <c r="G434" s="290">
        <f>D434*100/D428</f>
        <v>5.416666666666667</v>
      </c>
      <c r="H434" s="16"/>
      <c r="I434" s="84"/>
      <c r="J434" s="332"/>
      <c r="K434" s="333"/>
      <c r="L434" s="333"/>
      <c r="M434" s="121"/>
      <c r="N434" s="85"/>
    </row>
    <row r="435" spans="1:14" ht="14.25">
      <c r="A435" s="65"/>
      <c r="B435" s="92" t="s">
        <v>134</v>
      </c>
      <c r="C435" s="122"/>
      <c r="D435" s="275"/>
      <c r="E435" s="285"/>
      <c r="F435" s="293"/>
      <c r="G435" s="292"/>
      <c r="H435" s="16"/>
      <c r="I435" s="84"/>
      <c r="J435" s="332"/>
      <c r="K435" s="333"/>
      <c r="L435" s="333"/>
      <c r="M435" s="121"/>
      <c r="N435" s="85"/>
    </row>
    <row r="436" spans="1:14" ht="14.25">
      <c r="A436" s="59">
        <v>5</v>
      </c>
      <c r="B436" s="111" t="s">
        <v>135</v>
      </c>
      <c r="C436" s="123"/>
      <c r="D436" s="304">
        <f>SUM(D399,D403,D407,D411,D415,D421,D422)</f>
        <v>118.5</v>
      </c>
      <c r="E436" s="284">
        <f>D436*100/D428</f>
        <v>32.916666666666664</v>
      </c>
      <c r="F436" s="286">
        <f>SUM(J422,N422,N415,J415,J411,N411,N407,J407,J403,N403,J399,N399,N421,J421)</f>
        <v>2853</v>
      </c>
      <c r="G436" s="294">
        <f>F436*100/F428</f>
        <v>31.682398667406996</v>
      </c>
      <c r="H436" s="16"/>
      <c r="I436" s="84"/>
      <c r="J436" s="332"/>
      <c r="K436" s="333"/>
      <c r="L436" s="333"/>
      <c r="M436" s="121"/>
      <c r="N436" s="85"/>
    </row>
    <row r="437" spans="1:14" ht="14.25">
      <c r="A437" s="125">
        <v>6</v>
      </c>
      <c r="B437" s="111" t="s">
        <v>136</v>
      </c>
      <c r="C437" s="123"/>
      <c r="D437" s="286">
        <v>32</v>
      </c>
      <c r="E437" s="295">
        <f>D437*100/D428</f>
        <v>8.88888888888889</v>
      </c>
      <c r="F437" s="296">
        <f>SUM(J422,N422)</f>
        <v>500</v>
      </c>
      <c r="G437" s="305">
        <f>F437*100/F428</f>
        <v>5.55247084952804</v>
      </c>
      <c r="H437" s="1"/>
      <c r="I437" s="66"/>
      <c r="J437" s="341"/>
      <c r="K437" s="342"/>
      <c r="L437" s="342"/>
      <c r="M437" s="122"/>
      <c r="N437" s="79"/>
    </row>
    <row r="438" spans="1:14" ht="15" thickBot="1">
      <c r="A438" s="126">
        <v>7</v>
      </c>
      <c r="B438" s="127" t="s">
        <v>137</v>
      </c>
      <c r="C438" s="128"/>
      <c r="D438" s="297">
        <v>2</v>
      </c>
      <c r="E438" s="298">
        <f>D438*100/D428</f>
        <v>0.5555555555555556</v>
      </c>
      <c r="F438" s="299">
        <v>52</v>
      </c>
      <c r="G438" s="300">
        <f>F438*100/F428</f>
        <v>0.5774569683509162</v>
      </c>
      <c r="H438" s="1"/>
      <c r="I438" s="330" t="s">
        <v>138</v>
      </c>
      <c r="J438" s="331"/>
      <c r="K438" s="331"/>
      <c r="L438" s="331"/>
      <c r="M438" s="119"/>
      <c r="N438" s="138">
        <v>100</v>
      </c>
    </row>
    <row r="439" spans="1:14" ht="14.25">
      <c r="A439" s="3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4.25">
      <c r="A440" s="1"/>
      <c r="B440" s="340" t="s">
        <v>139</v>
      </c>
      <c r="C440" s="340"/>
      <c r="D440" s="340"/>
      <c r="E440" s="340"/>
      <c r="F440" s="340"/>
      <c r="G440" s="340"/>
      <c r="H440" s="1"/>
      <c r="I440" s="1"/>
      <c r="J440" s="1"/>
      <c r="K440" s="1"/>
      <c r="L440" s="1"/>
      <c r="M440" s="1"/>
      <c r="N440" s="1"/>
    </row>
    <row r="441" spans="1:14" ht="14.25">
      <c r="A441" s="1"/>
      <c r="B441" s="340"/>
      <c r="C441" s="340"/>
      <c r="D441" s="340"/>
      <c r="E441" s="340"/>
      <c r="F441" s="340"/>
      <c r="G441" s="340"/>
      <c r="H441" s="1"/>
      <c r="I441" s="1"/>
      <c r="J441" s="1"/>
      <c r="K441" s="1"/>
      <c r="L441" s="1"/>
      <c r="M441" s="1"/>
      <c r="N441" s="1"/>
    </row>
    <row r="442" spans="1:14" ht="14.25">
      <c r="A442" s="1"/>
      <c r="B442" s="340"/>
      <c r="C442" s="340"/>
      <c r="D442" s="340"/>
      <c r="E442" s="340"/>
      <c r="F442" s="340"/>
      <c r="G442" s="340"/>
      <c r="H442" s="1"/>
      <c r="I442" s="1"/>
      <c r="J442" s="1"/>
      <c r="K442" s="1"/>
      <c r="L442" s="1"/>
      <c r="M442" s="1"/>
      <c r="N442" s="1"/>
    </row>
  </sheetData>
  <sheetProtection/>
  <mergeCells count="62">
    <mergeCell ref="A328:B328"/>
    <mergeCell ref="A329:B329"/>
    <mergeCell ref="A331:B331"/>
    <mergeCell ref="J387:M387"/>
    <mergeCell ref="D338:F338"/>
    <mergeCell ref="A372:B372"/>
    <mergeCell ref="B386:E386"/>
    <mergeCell ref="D387:F387"/>
    <mergeCell ref="D425:E425"/>
    <mergeCell ref="F425:G425"/>
    <mergeCell ref="B440:G442"/>
    <mergeCell ref="J433:L433"/>
    <mergeCell ref="J434:L434"/>
    <mergeCell ref="J435:L435"/>
    <mergeCell ref="J436:L436"/>
    <mergeCell ref="J437:L437"/>
    <mergeCell ref="N280:N286"/>
    <mergeCell ref="J338:M338"/>
    <mergeCell ref="N338:N344"/>
    <mergeCell ref="K339:L339"/>
    <mergeCell ref="J280:M280"/>
    <mergeCell ref="K281:L281"/>
    <mergeCell ref="D213:F213"/>
    <mergeCell ref="J213:M213"/>
    <mergeCell ref="A371:B371"/>
    <mergeCell ref="A374:B374"/>
    <mergeCell ref="I438:L438"/>
    <mergeCell ref="J432:L432"/>
    <mergeCell ref="I428:L428"/>
    <mergeCell ref="K388:L388"/>
    <mergeCell ref="A395:B395"/>
    <mergeCell ref="A394:B394"/>
    <mergeCell ref="J147:M147"/>
    <mergeCell ref="N147:N153"/>
    <mergeCell ref="K74:L74"/>
    <mergeCell ref="A204:B204"/>
    <mergeCell ref="N387:N393"/>
    <mergeCell ref="A270:B270"/>
    <mergeCell ref="A271:B271"/>
    <mergeCell ref="A273:B273"/>
    <mergeCell ref="D280:F280"/>
    <mergeCell ref="A206:B206"/>
    <mergeCell ref="A66:B66"/>
    <mergeCell ref="J73:M73"/>
    <mergeCell ref="A138:B138"/>
    <mergeCell ref="A140:B140"/>
    <mergeCell ref="N213:N219"/>
    <mergeCell ref="A137:B137"/>
    <mergeCell ref="N73:N79"/>
    <mergeCell ref="K148:L148"/>
    <mergeCell ref="D73:F73"/>
    <mergeCell ref="K214:L214"/>
    <mergeCell ref="D147:F147"/>
    <mergeCell ref="A203:B203"/>
    <mergeCell ref="A2:N2"/>
    <mergeCell ref="A3:N3"/>
    <mergeCell ref="D12:F12"/>
    <mergeCell ref="K13:L13"/>
    <mergeCell ref="N12:N18"/>
    <mergeCell ref="J12:M12"/>
    <mergeCell ref="A63:B63"/>
    <mergeCell ref="A64:B6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  <rowBreaks count="13" manualBreakCount="13">
    <brk id="35" max="255" man="1"/>
    <brk id="71" max="255" man="1"/>
    <brk id="109" max="255" man="1"/>
    <brk id="145" max="255" man="1"/>
    <brk id="177" max="255" man="1"/>
    <brk id="211" max="255" man="1"/>
    <brk id="247" max="255" man="1"/>
    <brk id="278" max="255" man="1"/>
    <brk id="310" max="255" man="1"/>
    <brk id="336" max="255" man="1"/>
    <brk id="367" max="255" man="1"/>
    <brk id="385" max="255" man="1"/>
    <brk id="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2015-05-29T08:51:05Z</dcterms:modified>
  <cp:category/>
  <cp:version/>
  <cp:contentType/>
  <cp:contentStatus/>
</cp:coreProperties>
</file>