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<sst xmlns="http://schemas.openxmlformats.org/spreadsheetml/2006/main" count="700" uniqueCount="182">
  <si>
    <t>Lp.</t>
  </si>
  <si>
    <t xml:space="preserve">Forma </t>
  </si>
  <si>
    <t>ogółem</t>
  </si>
  <si>
    <t>przedmiotu</t>
  </si>
  <si>
    <t>Język obcy</t>
  </si>
  <si>
    <t>Wychowanie fizyczne</t>
  </si>
  <si>
    <t>Technologie informacyjne</t>
  </si>
  <si>
    <t>1.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</si>
  <si>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</si>
  <si>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</si>
  <si>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</si>
  <si>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</si>
  <si>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</si>
  <si>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</si>
  <si>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</si>
  <si>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</si>
  <si>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</si>
  <si>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</si>
  <si>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</si>
  <si>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</si>
  <si>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ćwiczenia</t>
  </si>
  <si>
    <t>na innym kierunku</t>
  </si>
  <si>
    <t>wymagające bezpośredniego</t>
  </si>
  <si>
    <t>o charakterze praktycznym</t>
  </si>
  <si>
    <t>(laboratoryjne, projektowe, warsztatowe)</t>
  </si>
  <si>
    <t>ogólnouczelniane lub realizowane</t>
  </si>
  <si>
    <t>w łącznej liczbie pkt ECTS</t>
  </si>
  <si>
    <t>Procentowy udział pkt ECTS</t>
  </si>
  <si>
    <t>samodzielna</t>
  </si>
  <si>
    <t>studenta</t>
  </si>
  <si>
    <t xml:space="preserve">dla każdego z obszarów kształcenia </t>
  </si>
  <si>
    <t>zajęcia</t>
  </si>
  <si>
    <t>praktyczne</t>
  </si>
  <si>
    <t>o</t>
  </si>
  <si>
    <t>praca</t>
  </si>
  <si>
    <t>Punkty ECTS</t>
  </si>
  <si>
    <t>Etykieta</t>
  </si>
  <si>
    <t>Sumaryczne wskaźniki ilościowe</t>
  </si>
  <si>
    <t>Punkty ECTS: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</si>
  <si>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</si>
  <si>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</si>
  <si>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</si>
  <si>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</si>
  <si>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</si>
  <si>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</si>
  <si>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</si>
  <si>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</si>
  <si>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</si>
  <si>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</si>
  <si>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</si>
  <si>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</si>
  <si>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</si>
  <si>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</si>
  <si>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</si>
  <si>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</si>
  <si>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%</t>
  </si>
  <si>
    <t>Godziny</t>
  </si>
  <si>
    <t>obszar kształcenia</t>
  </si>
  <si>
    <t xml:space="preserve"> zajęcia z wychowania fizycznego</t>
  </si>
  <si>
    <t>wymiar praktyk</t>
  </si>
  <si>
    <t>V</t>
  </si>
  <si>
    <t>X</t>
  </si>
  <si>
    <t xml:space="preserve">      X</t>
  </si>
  <si>
    <t>x</t>
  </si>
  <si>
    <t>Inne wymagania</t>
  </si>
  <si>
    <t>Ogółem plan studiów - suma godzin i punktów ECTS</t>
  </si>
  <si>
    <t>w tym ogółem  - grupa treści:</t>
  </si>
  <si>
    <t>Ogółem % punktów ECTS</t>
  </si>
  <si>
    <t>w tym,  zajęcia:</t>
  </si>
  <si>
    <t>Ogółem - plan studiów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</si>
  <si>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</si>
  <si>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</si>
  <si>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</si>
  <si>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</si>
  <si>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</si>
  <si>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</si>
  <si>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</si>
  <si>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ECTS  za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</si>
  <si>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</si>
  <si>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</si>
  <si>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</si>
  <si>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Liczba pkt ECTS/ godz.dyd.  w planie studiów</t>
  </si>
  <si>
    <t>zajęcia do wyboru - co najmniej 30 % pkt ECTS</t>
  </si>
  <si>
    <t>udziału nauczyciela akademickiego*</t>
  </si>
  <si>
    <t>* dotyczy studiów stacjonarnych wszystkich kierunków, poziomów i profili kształcenia - udział punktów ECTS w programie kształcenia co najmniej 50%, chyba że standard kształcenia stanowi inaczej</t>
  </si>
  <si>
    <t>Etyka</t>
  </si>
  <si>
    <t>Filozofia</t>
  </si>
  <si>
    <t>2.</t>
  </si>
  <si>
    <t>Rok studiów I</t>
  </si>
  <si>
    <t>3.</t>
  </si>
  <si>
    <t>4.</t>
  </si>
  <si>
    <t>5.</t>
  </si>
  <si>
    <t>Z</t>
  </si>
  <si>
    <t>Pedagogika</t>
  </si>
  <si>
    <t>Psychologia</t>
  </si>
  <si>
    <t>Socjologia</t>
  </si>
  <si>
    <t>Małżeństwo i rodzina w kulturach i religiach</t>
  </si>
  <si>
    <t>Profilaktyka uzależnień</t>
  </si>
  <si>
    <t>Psychologia rozwojowa</t>
  </si>
  <si>
    <t>Wybrane problemy kryminologii i kryminalistyki</t>
  </si>
  <si>
    <t>6.</t>
  </si>
  <si>
    <t>7.</t>
  </si>
  <si>
    <t>E</t>
  </si>
  <si>
    <t xml:space="preserve">Etykieta </t>
  </si>
  <si>
    <t>Liczba pkt ECTS/ godz.dyd.  na I roku studiów</t>
  </si>
  <si>
    <t>Rok studiów II</t>
  </si>
  <si>
    <t>Anatomia i fizjologia człowieka</t>
  </si>
  <si>
    <t>Fizjologia płodności</t>
  </si>
  <si>
    <t>Doradztwo zawodowe</t>
  </si>
  <si>
    <t>Podstawy seksuologii</t>
  </si>
  <si>
    <t>Przeciwdziałanie przemocy w rodzinie</t>
  </si>
  <si>
    <t>Dziecko i dzieciństwo w zmieniającym się społecz.</t>
  </si>
  <si>
    <t>Psychologia rodziny</t>
  </si>
  <si>
    <t>8.</t>
  </si>
  <si>
    <t>Podstawy prawa karnego i rodzinnego</t>
  </si>
  <si>
    <t>9.</t>
  </si>
  <si>
    <t>Sekty i nowe ruchy religijne</t>
  </si>
  <si>
    <t>10.</t>
  </si>
  <si>
    <t>Socjologia rodziny</t>
  </si>
  <si>
    <t>11.</t>
  </si>
  <si>
    <t>II.</t>
  </si>
  <si>
    <t>I.</t>
  </si>
  <si>
    <t>III.</t>
  </si>
  <si>
    <t>Liczba pkt ECTS/ godz.dyd.  na II roku studiów</t>
  </si>
  <si>
    <t>Przedmiot do wyboru</t>
  </si>
  <si>
    <t>Rok studiów III</t>
  </si>
  <si>
    <t>Współczesne koncepcje wychowania w rodzinie</t>
  </si>
  <si>
    <t>Komunikacja interpersonalna</t>
  </si>
  <si>
    <t>Małżeństwo i rodzina w Biblii</t>
  </si>
  <si>
    <t>Małżeństwo i rodzina w prawie kanonicznym</t>
  </si>
  <si>
    <t>Rok liturgiczny w życiu rodziny</t>
  </si>
  <si>
    <t>Podstawy ekonomii</t>
  </si>
  <si>
    <t>Podstawy żywienia człowieka</t>
  </si>
  <si>
    <t>Konwersatorium (wybór tematu)</t>
  </si>
  <si>
    <t>Liczba pkt ECTS/ godz.dyd.  na III roku studiów</t>
  </si>
  <si>
    <t>Nauki humanistyczne</t>
  </si>
  <si>
    <t>Nauki społeczne</t>
  </si>
  <si>
    <t xml:space="preserve">Samodzielna </t>
  </si>
  <si>
    <t>praca studenta</t>
  </si>
  <si>
    <t>f</t>
  </si>
  <si>
    <t xml:space="preserve"> Plan studiów na kierunku: Nauki o rodzinie</t>
  </si>
  <si>
    <t>Przedmiot kształcenia ogólnego</t>
  </si>
  <si>
    <t>Ergonomia</t>
  </si>
  <si>
    <t>VI</t>
  </si>
  <si>
    <t>Praktyka</t>
  </si>
  <si>
    <r>
      <t xml:space="preserve">Liczba pkt ECTS/ godz.dyd.  </t>
    </r>
    <r>
      <rPr>
        <sz val="9"/>
        <rFont val="Arial"/>
        <family val="2"/>
      </rPr>
      <t>w semestrze …</t>
    </r>
  </si>
  <si>
    <t>Praktyki</t>
  </si>
  <si>
    <t xml:space="preserve"> </t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</si>
  <si>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studia pierwszego stopnia</t>
    </r>
  </si>
  <si>
    <t xml:space="preserve">Praktyka w placówkach pomocy społecznej </t>
  </si>
  <si>
    <t>Praktyka w placówkach pomocy społecznej</t>
  </si>
  <si>
    <t>Liczba pkt ECTS/ godz.dyd. w semestrze…</t>
  </si>
  <si>
    <r>
      <t xml:space="preserve">Liczba pkt ECTS/ godz.dyd.  </t>
    </r>
    <r>
      <rPr>
        <b/>
        <sz val="9"/>
        <rFont val="Arial"/>
        <family val="2"/>
      </rPr>
      <t>w semestrze …</t>
    </r>
  </si>
  <si>
    <t>Podstawy geriatrii</t>
  </si>
  <si>
    <t>Aktywizacja osób w wieku emerytalnym</t>
  </si>
  <si>
    <t>Podstawy pielęgnowania osób starszych</t>
  </si>
  <si>
    <t>Wybrane zagadnienia z rehab. osób starszych</t>
  </si>
  <si>
    <t>Ludzie starsi jako użytkownicy internetu</t>
  </si>
  <si>
    <t>Metodyka pracy z podopiecznymi</t>
  </si>
  <si>
    <t>Organizacja systemów ochrony zdrowia i pomocy społ.</t>
  </si>
  <si>
    <t>Opieka paliatywno-hospicyjna</t>
  </si>
  <si>
    <t>Dietetyka gerontologiczna</t>
  </si>
  <si>
    <t>Załącznik NR1/6</t>
  </si>
  <si>
    <t>Komunikacja z osobami w starszym wieku</t>
  </si>
  <si>
    <t>Religijność osób w starszym wieku</t>
  </si>
  <si>
    <t>Praktyka w plac.opieki nad osobami starszymi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</si>
  <si>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</si>
  <si>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stacjonarne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</si>
  <si>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licencjata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</si>
  <si>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</si>
  <si>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Diagnoza i terapia pedagogiczna</t>
  </si>
  <si>
    <t>Specjalność: asystent-opiekun osób starszych</t>
  </si>
  <si>
    <t>Podstawy gerontologii</t>
  </si>
  <si>
    <t>Teologiczno-moralne aspekty życia rodzinnego</t>
  </si>
  <si>
    <t>Etyczne aspekty pracy z seniorami</t>
  </si>
  <si>
    <t>Szkolenie w zakresie bezpieczeństwa i higieny pracy</t>
  </si>
  <si>
    <t>Seminarium naukowe 1(sem.3 ECTS+ praca mgr 3 ECTS)</t>
  </si>
  <si>
    <t>Seminarium naukowe 2 (sem.3 ECTS+ praca mgr 3 ECTS)</t>
  </si>
  <si>
    <t>Seminarium naukowe 3 (sem.3 ECTS+ praca mgr 3 ECTS)</t>
  </si>
  <si>
    <t>Seminarium naukowe 4 (sem.3 ECTS+ praca mgr 3 ECTS)</t>
  </si>
  <si>
    <t>2.75</t>
  </si>
  <si>
    <t>2015/2016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</si>
</sst>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4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5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6" fillId="0" borderId="63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5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2" fontId="0" fillId="0" borderId="71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8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3" fillId="0" borderId="73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71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7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83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7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88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1" xfId="0" applyFont="1" applyFill="1" applyBorder="1" applyAlignment="1">
      <alignment horizontal="center"/>
    </xf>
    <xf numFmtId="0" fontId="0" fillId="0" borderId="81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32" borderId="29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29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4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32" borderId="69" xfId="0" applyFont="1" applyFill="1" applyBorder="1" applyAlignment="1">
      <alignment horizontal="center"/>
    </xf>
    <xf numFmtId="0" fontId="0" fillId="32" borderId="38" xfId="0" applyFont="1" applyFill="1" applyBorder="1" applyAlignment="1">
      <alignment/>
    </xf>
    <xf numFmtId="0" fontId="0" fillId="32" borderId="67" xfId="0" applyFont="1" applyFill="1" applyBorder="1" applyAlignment="1">
      <alignment horizontal="center"/>
    </xf>
    <xf numFmtId="0" fontId="0" fillId="32" borderId="44" xfId="0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2" borderId="54" xfId="0" applyFont="1" applyFill="1" applyBorder="1" applyAlignment="1">
      <alignment horizontal="center"/>
    </xf>
    <xf numFmtId="0" fontId="0" fillId="32" borderId="61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83" xfId="0" applyFont="1" applyFill="1" applyBorder="1" applyAlignment="1">
      <alignment horizontal="center"/>
    </xf>
    <xf numFmtId="0" fontId="3" fillId="32" borderId="26" xfId="0" applyFont="1" applyFill="1" applyBorder="1" applyAlignment="1">
      <alignment/>
    </xf>
    <xf numFmtId="0" fontId="0" fillId="32" borderId="35" xfId="0" applyFont="1" applyFill="1" applyBorder="1" applyAlignment="1">
      <alignment horizontal="center"/>
    </xf>
    <xf numFmtId="0" fontId="0" fillId="32" borderId="31" xfId="0" applyFont="1" applyFill="1" applyBorder="1" applyAlignment="1">
      <alignment/>
    </xf>
    <xf numFmtId="0" fontId="0" fillId="32" borderId="84" xfId="0" applyFont="1" applyFill="1" applyBorder="1" applyAlignment="1">
      <alignment horizontal="center"/>
    </xf>
    <xf numFmtId="0" fontId="3" fillId="32" borderId="3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 horizontal="center"/>
    </xf>
    <xf numFmtId="0" fontId="0" fillId="32" borderId="77" xfId="0" applyFont="1" applyFill="1" applyBorder="1" applyAlignment="1">
      <alignment horizontal="center"/>
    </xf>
    <xf numFmtId="0" fontId="0" fillId="32" borderId="36" xfId="0" applyFont="1" applyFill="1" applyBorder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76" xfId="0" applyFont="1" applyFill="1" applyBorder="1" applyAlignment="1">
      <alignment horizontal="center"/>
    </xf>
    <xf numFmtId="0" fontId="0" fillId="32" borderId="83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/>
    </xf>
    <xf numFmtId="0" fontId="0" fillId="32" borderId="23" xfId="0" applyFont="1" applyFill="1" applyBorder="1" applyAlignment="1">
      <alignment horizontal="center" vertical="center"/>
    </xf>
    <xf numFmtId="0" fontId="0" fillId="32" borderId="70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50" xfId="0" applyFont="1" applyFill="1" applyBorder="1" applyAlignment="1">
      <alignment horizontal="center"/>
    </xf>
    <xf numFmtId="0" fontId="0" fillId="32" borderId="45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81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3" fillId="32" borderId="25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0" borderId="8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86" xfId="0" applyFont="1" applyFill="1" applyBorder="1" applyAlignment="1">
      <alignment horizontal="center" vertical="center"/>
    </xf>
    <xf numFmtId="2" fontId="0" fillId="0" borderId="88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5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5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87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view="pageLayout" zoomScale="90" zoomScaleNormal="85" zoomScalePageLayoutView="90" workbookViewId="0" topLeftCell="A133">
      <selection activeCell="L159" sqref="L159"/>
    </sheetView>
  </sheetViews>
  <sheetFormatPr defaultColWidth="9.140625" defaultRowHeight="12.75"/>
  <cols>
    <col min="1" max="1" width="3.140625" style="81" customWidth="1"/>
    <col min="2" max="2" width="39.7109375" style="81" customWidth="1"/>
    <col min="3" max="3" width="6.8515625" style="81" customWidth="1"/>
    <col min="4" max="4" width="7.57421875" style="81" customWidth="1"/>
    <col min="5" max="5" width="12.7109375" style="81" customWidth="1"/>
    <col min="6" max="6" width="9.8515625" style="81" customWidth="1"/>
    <col min="7" max="7" width="8.421875" style="81" customWidth="1"/>
    <col min="8" max="8" width="8.57421875" style="81" customWidth="1"/>
    <col min="9" max="9" width="10.00390625" style="81" customWidth="1"/>
    <col min="10" max="10" width="8.140625" style="81" customWidth="1"/>
    <col min="11" max="11" width="10.57421875" style="81" customWidth="1"/>
    <col min="12" max="12" width="13.140625" style="81" customWidth="1"/>
    <col min="13" max="13" width="8.28125" style="81" customWidth="1"/>
    <col min="14" max="14" width="11.8515625" style="81" customWidth="1"/>
  </cols>
  <sheetData>
    <row r="1" spans="2:14" ht="15">
      <c r="B1" s="81" t="s">
        <v>181</v>
      </c>
      <c r="M1" s="411" t="s">
        <v>162</v>
      </c>
      <c r="N1" s="412"/>
    </row>
    <row r="2" spans="1:14" ht="15.75">
      <c r="A2" s="405" t="s">
        <v>140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75"/>
    </row>
    <row r="3" spans="1:14" ht="15.75">
      <c r="A3" s="405" t="s">
        <v>171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31"/>
    </row>
    <row r="4" spans="1:14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3:5" ht="12.75">
      <c r="C5" s="180"/>
      <c r="D5" s="180"/>
      <c r="E5" s="180"/>
    </row>
    <row r="6" spans="1:14" ht="12.75">
      <c r="A6" s="180"/>
      <c r="B6" s="116" t="s">
        <v>166</v>
      </c>
      <c r="C6" s="116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ht="12.75">
      <c r="B7" s="81" t="s">
        <v>167</v>
      </c>
    </row>
    <row r="8" ht="12.75">
      <c r="B8" s="81" t="s">
        <v>148</v>
      </c>
    </row>
    <row r="9" ht="12.75">
      <c r="B9" s="81" t="s">
        <v>168</v>
      </c>
    </row>
    <row r="10" ht="12.75">
      <c r="B10" s="81" t="s">
        <v>169</v>
      </c>
    </row>
    <row r="14" spans="2:7" ht="13.5" thickBot="1">
      <c r="B14" s="1" t="s">
        <v>88</v>
      </c>
      <c r="G14" s="9"/>
    </row>
    <row r="15" spans="1:14" ht="12.75">
      <c r="A15" s="16" t="s">
        <v>0</v>
      </c>
      <c r="B15" s="17"/>
      <c r="C15" s="20"/>
      <c r="D15" s="397" t="s">
        <v>50</v>
      </c>
      <c r="E15" s="398"/>
      <c r="F15" s="398"/>
      <c r="G15" s="88" t="s">
        <v>39</v>
      </c>
      <c r="H15" s="95" t="s">
        <v>1</v>
      </c>
      <c r="I15" s="95" t="s">
        <v>43</v>
      </c>
      <c r="J15" s="397" t="s">
        <v>53</v>
      </c>
      <c r="K15" s="398"/>
      <c r="L15" s="398"/>
      <c r="M15" s="406"/>
      <c r="N15" s="183"/>
    </row>
    <row r="16" spans="1:14" ht="12.75">
      <c r="A16" s="21"/>
      <c r="B16" s="18" t="s">
        <v>17</v>
      </c>
      <c r="C16" s="77" t="s">
        <v>41</v>
      </c>
      <c r="D16" s="184" t="s">
        <v>2</v>
      </c>
      <c r="E16" s="185" t="s">
        <v>47</v>
      </c>
      <c r="F16" s="24" t="s">
        <v>28</v>
      </c>
      <c r="G16" s="82" t="s">
        <v>51</v>
      </c>
      <c r="H16" s="78" t="s">
        <v>49</v>
      </c>
      <c r="I16" s="78" t="s">
        <v>44</v>
      </c>
      <c r="J16" s="186" t="s">
        <v>2</v>
      </c>
      <c r="K16" s="403" t="s">
        <v>54</v>
      </c>
      <c r="L16" s="404"/>
      <c r="M16" s="187" t="s">
        <v>52</v>
      </c>
      <c r="N16" s="162" t="s">
        <v>137</v>
      </c>
    </row>
    <row r="17" spans="1:14" ht="12.75">
      <c r="A17" s="3"/>
      <c r="B17" s="18" t="s">
        <v>3</v>
      </c>
      <c r="C17" s="23"/>
      <c r="D17" s="21"/>
      <c r="E17" s="185" t="s">
        <v>18</v>
      </c>
      <c r="F17" s="10" t="s">
        <v>34</v>
      </c>
      <c r="G17" s="83" t="s">
        <v>71</v>
      </c>
      <c r="H17" s="78"/>
      <c r="I17" s="78" t="s">
        <v>45</v>
      </c>
      <c r="J17" s="188"/>
      <c r="K17" s="25" t="s">
        <v>19</v>
      </c>
      <c r="L17" s="189" t="s">
        <v>70</v>
      </c>
      <c r="M17" s="162"/>
      <c r="N17" s="78" t="s">
        <v>138</v>
      </c>
    </row>
    <row r="18" spans="1:14" ht="12.75">
      <c r="A18" s="21"/>
      <c r="B18" s="18"/>
      <c r="C18" s="190"/>
      <c r="D18" s="21"/>
      <c r="E18" s="185" t="s">
        <v>42</v>
      </c>
      <c r="F18" s="10" t="s">
        <v>29</v>
      </c>
      <c r="G18" s="83" t="s">
        <v>72</v>
      </c>
      <c r="H18" s="92"/>
      <c r="I18" s="78" t="s">
        <v>46</v>
      </c>
      <c r="J18" s="86"/>
      <c r="K18" s="191"/>
      <c r="L18" s="27"/>
      <c r="M18" s="163"/>
      <c r="N18" s="79"/>
    </row>
    <row r="19" spans="1:14" ht="12.75">
      <c r="A19" s="21"/>
      <c r="B19" s="107"/>
      <c r="C19" s="130"/>
      <c r="D19" s="21"/>
      <c r="E19" s="185" t="s">
        <v>48</v>
      </c>
      <c r="F19" s="10"/>
      <c r="G19" s="83" t="s">
        <v>32</v>
      </c>
      <c r="H19" s="78"/>
      <c r="I19" s="92" t="s">
        <v>75</v>
      </c>
      <c r="J19" s="191"/>
      <c r="K19" s="191"/>
      <c r="L19" s="192"/>
      <c r="M19" s="36"/>
      <c r="N19" s="107"/>
    </row>
    <row r="20" spans="1:14" ht="12.75">
      <c r="A20" s="107"/>
      <c r="B20" s="36"/>
      <c r="C20" s="130"/>
      <c r="D20" s="21"/>
      <c r="E20" s="185"/>
      <c r="F20" s="10"/>
      <c r="G20" s="83"/>
      <c r="H20" s="79"/>
      <c r="I20" s="107"/>
      <c r="J20" s="191"/>
      <c r="K20" s="191"/>
      <c r="L20" s="192"/>
      <c r="M20" s="36"/>
      <c r="N20" s="107"/>
    </row>
    <row r="21" spans="1:14" ht="13.5" thickBot="1">
      <c r="A21" s="110"/>
      <c r="B21" s="193"/>
      <c r="C21" s="9"/>
      <c r="D21" s="112"/>
      <c r="E21" s="194"/>
      <c r="F21" s="195"/>
      <c r="G21" s="195"/>
      <c r="H21" s="110"/>
      <c r="I21" s="110"/>
      <c r="J21" s="196"/>
      <c r="K21" s="196"/>
      <c r="L21" s="197"/>
      <c r="M21" s="193"/>
      <c r="N21" s="107"/>
    </row>
    <row r="22" spans="1:14" ht="13.5" thickBot="1">
      <c r="A22" s="123"/>
      <c r="B22" s="8" t="s">
        <v>40</v>
      </c>
      <c r="C22" s="9"/>
      <c r="D22" s="9"/>
      <c r="E22" s="9"/>
      <c r="F22" s="9"/>
      <c r="G22" s="9"/>
      <c r="H22" s="124"/>
      <c r="I22" s="124"/>
      <c r="J22" s="9"/>
      <c r="K22" s="9"/>
      <c r="L22" s="9"/>
      <c r="M22" s="9"/>
      <c r="N22" s="198"/>
    </row>
    <row r="23" spans="1:14" ht="13.5" thickBot="1">
      <c r="A23" s="32" t="s">
        <v>10</v>
      </c>
      <c r="B23" s="2" t="s">
        <v>8</v>
      </c>
      <c r="C23" s="2"/>
      <c r="D23" s="199"/>
      <c r="E23" s="199"/>
      <c r="F23" s="199"/>
      <c r="G23" s="199"/>
      <c r="H23" s="124"/>
      <c r="I23" s="124"/>
      <c r="J23" s="199"/>
      <c r="K23" s="199"/>
      <c r="L23" s="199"/>
      <c r="M23" s="199"/>
      <c r="N23" s="198"/>
    </row>
    <row r="24" spans="1:14" ht="12.75">
      <c r="A24" s="369" t="s">
        <v>7</v>
      </c>
      <c r="B24" s="331" t="s">
        <v>4</v>
      </c>
      <c r="C24" s="370">
        <v>2</v>
      </c>
      <c r="D24" s="345">
        <v>2</v>
      </c>
      <c r="E24" s="204">
        <v>1.5</v>
      </c>
      <c r="F24" s="204">
        <f>D24-E24</f>
        <v>0.5</v>
      </c>
      <c r="G24" s="318">
        <v>0</v>
      </c>
      <c r="H24" s="207" t="s">
        <v>92</v>
      </c>
      <c r="I24" s="114" t="s">
        <v>33</v>
      </c>
      <c r="J24" s="232">
        <f>SUM(K24:M24)</f>
        <v>39</v>
      </c>
      <c r="K24" s="204">
        <v>0</v>
      </c>
      <c r="L24" s="204">
        <v>30</v>
      </c>
      <c r="M24" s="318">
        <f>(E24*26)-K24-L24</f>
        <v>9</v>
      </c>
      <c r="N24" s="90">
        <f>F24*26</f>
        <v>13</v>
      </c>
    </row>
    <row r="25" spans="1:14" ht="12.75">
      <c r="A25" s="371" t="s">
        <v>87</v>
      </c>
      <c r="B25" s="331" t="s">
        <v>6</v>
      </c>
      <c r="C25" s="370">
        <v>2</v>
      </c>
      <c r="D25" s="345">
        <v>2</v>
      </c>
      <c r="E25" s="114">
        <v>1.5</v>
      </c>
      <c r="F25" s="204">
        <f>D25-E25</f>
        <v>0.5</v>
      </c>
      <c r="G25" s="205">
        <v>0</v>
      </c>
      <c r="H25" s="91" t="s">
        <v>92</v>
      </c>
      <c r="I25" s="207" t="s">
        <v>33</v>
      </c>
      <c r="J25" s="232">
        <f>SUM(K25:M25)</f>
        <v>39</v>
      </c>
      <c r="K25" s="204">
        <v>0</v>
      </c>
      <c r="L25" s="204">
        <v>30</v>
      </c>
      <c r="M25" s="318">
        <f>(E25*26)-K25-L25</f>
        <v>9</v>
      </c>
      <c r="N25" s="90">
        <f>F25*26</f>
        <v>13</v>
      </c>
    </row>
    <row r="26" spans="1:14" ht="13.5" thickBot="1">
      <c r="A26" s="372" t="s">
        <v>89</v>
      </c>
      <c r="B26" s="373" t="s">
        <v>141</v>
      </c>
      <c r="C26" s="372">
        <v>2</v>
      </c>
      <c r="D26" s="374">
        <v>2</v>
      </c>
      <c r="E26" s="115">
        <v>1.5</v>
      </c>
      <c r="F26" s="217">
        <f>D26-E26</f>
        <v>0.5</v>
      </c>
      <c r="G26" s="319">
        <v>0</v>
      </c>
      <c r="H26" s="211" t="s">
        <v>92</v>
      </c>
      <c r="I26" s="93" t="s">
        <v>139</v>
      </c>
      <c r="J26" s="216">
        <f>SUM(K26:M26)</f>
        <v>39</v>
      </c>
      <c r="K26" s="208">
        <v>30</v>
      </c>
      <c r="L26" s="208">
        <v>0</v>
      </c>
      <c r="M26" s="207">
        <f>(E26*26)-K26-L26</f>
        <v>9</v>
      </c>
      <c r="N26" s="219">
        <f>F26*26</f>
        <v>13</v>
      </c>
    </row>
    <row r="27" spans="1:14" ht="13.5" thickBot="1">
      <c r="A27" s="94"/>
      <c r="B27" s="124" t="s">
        <v>78</v>
      </c>
      <c r="C27" s="111"/>
      <c r="D27" s="212">
        <f>SUM(D24:D26)</f>
        <v>6</v>
      </c>
      <c r="E27" s="212">
        <f>SUM(E24:E26)</f>
        <v>4.5</v>
      </c>
      <c r="F27" s="212">
        <f>SUM(F24:F26)</f>
        <v>1.5</v>
      </c>
      <c r="G27" s="215">
        <f>SUM(G24:G26)</f>
        <v>0</v>
      </c>
      <c r="H27" s="225" t="s">
        <v>63</v>
      </c>
      <c r="I27" s="94" t="s">
        <v>63</v>
      </c>
      <c r="J27" s="212">
        <f>SUM(J24:J26)</f>
        <v>117</v>
      </c>
      <c r="K27" s="212">
        <f>SUM(K24:K26)</f>
        <v>30</v>
      </c>
      <c r="L27" s="212">
        <f>SUM(L24:L26)</f>
        <v>60</v>
      </c>
      <c r="M27" s="225">
        <f>SUM(M24:M26)</f>
        <v>27</v>
      </c>
      <c r="N27" s="212">
        <f>SUM(N24:N26)</f>
        <v>39</v>
      </c>
    </row>
    <row r="28" spans="1:15" ht="12.75">
      <c r="A28" s="90"/>
      <c r="B28" s="113" t="s">
        <v>79</v>
      </c>
      <c r="C28" s="53"/>
      <c r="D28" s="216">
        <v>0</v>
      </c>
      <c r="E28" s="216">
        <v>0</v>
      </c>
      <c r="F28" s="217">
        <v>0</v>
      </c>
      <c r="G28" s="320">
        <v>0</v>
      </c>
      <c r="H28" s="182" t="s">
        <v>63</v>
      </c>
      <c r="I28" s="47" t="s">
        <v>63</v>
      </c>
      <c r="J28" s="201">
        <v>0</v>
      </c>
      <c r="K28" s="217">
        <v>0</v>
      </c>
      <c r="L28" s="217">
        <v>0</v>
      </c>
      <c r="M28" s="219">
        <v>0</v>
      </c>
      <c r="N28" s="47">
        <v>0</v>
      </c>
      <c r="O28" s="13"/>
    </row>
    <row r="29" spans="1:14" ht="13.5" thickBot="1">
      <c r="A29" s="93"/>
      <c r="B29" s="12" t="s">
        <v>80</v>
      </c>
      <c r="C29" s="44"/>
      <c r="D29" s="186">
        <f>SUM(D26)</f>
        <v>2</v>
      </c>
      <c r="E29" s="186">
        <f aca="true" t="shared" si="0" ref="E29:N29">SUM(E26)</f>
        <v>1.5</v>
      </c>
      <c r="F29" s="186">
        <f t="shared" si="0"/>
        <v>0.5</v>
      </c>
      <c r="G29" s="281">
        <f t="shared" si="0"/>
        <v>0</v>
      </c>
      <c r="H29" s="223" t="s">
        <v>63</v>
      </c>
      <c r="I29" s="69" t="s">
        <v>63</v>
      </c>
      <c r="J29" s="186">
        <f t="shared" si="0"/>
        <v>39</v>
      </c>
      <c r="K29" s="186">
        <f t="shared" si="0"/>
        <v>30</v>
      </c>
      <c r="L29" s="186">
        <f t="shared" si="0"/>
        <v>0</v>
      </c>
      <c r="M29" s="187">
        <f t="shared" si="0"/>
        <v>9</v>
      </c>
      <c r="N29" s="69">
        <f t="shared" si="0"/>
        <v>13</v>
      </c>
    </row>
    <row r="30" spans="1:14" ht="13.5" thickBot="1">
      <c r="A30" s="32" t="s">
        <v>11</v>
      </c>
      <c r="B30" s="30" t="s">
        <v>9</v>
      </c>
      <c r="C30" s="30"/>
      <c r="D30" s="30"/>
      <c r="E30" s="30"/>
      <c r="F30" s="124"/>
      <c r="G30" s="124"/>
      <c r="H30" s="124"/>
      <c r="I30" s="124"/>
      <c r="J30" s="124"/>
      <c r="K30" s="124"/>
      <c r="L30" s="124"/>
      <c r="M30" s="198"/>
      <c r="N30" s="198"/>
    </row>
    <row r="31" spans="1:14" ht="12.75">
      <c r="A31" s="369" t="s">
        <v>7</v>
      </c>
      <c r="B31" s="375" t="s">
        <v>85</v>
      </c>
      <c r="C31" s="369">
        <v>2</v>
      </c>
      <c r="D31" s="349">
        <v>2</v>
      </c>
      <c r="E31" s="217">
        <v>1.5</v>
      </c>
      <c r="F31" s="217">
        <f>D31-E31</f>
        <v>0.5</v>
      </c>
      <c r="G31" s="218">
        <v>0</v>
      </c>
      <c r="H31" s="90" t="s">
        <v>102</v>
      </c>
      <c r="I31" s="47" t="s">
        <v>33</v>
      </c>
      <c r="J31" s="200">
        <f>SUM(K31:M31)</f>
        <v>39</v>
      </c>
      <c r="K31" s="217">
        <v>30</v>
      </c>
      <c r="L31" s="202">
        <v>0</v>
      </c>
      <c r="M31" s="317">
        <f>(E31*26)-K31-L31</f>
        <v>9</v>
      </c>
      <c r="N31" s="90">
        <f>F31*26</f>
        <v>13</v>
      </c>
    </row>
    <row r="32" spans="1:14" ht="12.75">
      <c r="A32" s="371" t="s">
        <v>87</v>
      </c>
      <c r="B32" s="376" t="s">
        <v>86</v>
      </c>
      <c r="C32" s="371">
        <v>1</v>
      </c>
      <c r="D32" s="345">
        <v>2</v>
      </c>
      <c r="E32" s="204">
        <v>1.25</v>
      </c>
      <c r="F32" s="217">
        <f>D32-E32</f>
        <v>0.75</v>
      </c>
      <c r="G32" s="205">
        <v>0</v>
      </c>
      <c r="H32" s="91" t="s">
        <v>92</v>
      </c>
      <c r="I32" s="91" t="s">
        <v>33</v>
      </c>
      <c r="J32" s="206">
        <f>SUM(K32:M32)</f>
        <v>32.5</v>
      </c>
      <c r="K32" s="204">
        <v>30</v>
      </c>
      <c r="L32" s="204">
        <v>0</v>
      </c>
      <c r="M32" s="318">
        <f>(E32*26)-K32-L32</f>
        <v>2.5</v>
      </c>
      <c r="N32" s="90">
        <f>F32*26</f>
        <v>19.5</v>
      </c>
    </row>
    <row r="33" spans="1:14" ht="12.75">
      <c r="A33" s="371" t="s">
        <v>89</v>
      </c>
      <c r="B33" s="376" t="s">
        <v>93</v>
      </c>
      <c r="C33" s="371">
        <v>1</v>
      </c>
      <c r="D33" s="345">
        <v>2</v>
      </c>
      <c r="E33" s="204">
        <v>1.25</v>
      </c>
      <c r="F33" s="217">
        <f>D33-E33</f>
        <v>0.75</v>
      </c>
      <c r="G33" s="205">
        <v>0</v>
      </c>
      <c r="H33" s="91" t="s">
        <v>92</v>
      </c>
      <c r="I33" s="91" t="s">
        <v>33</v>
      </c>
      <c r="J33" s="206">
        <f>SUM(K33:M33)</f>
        <v>32.5</v>
      </c>
      <c r="K33" s="204">
        <v>0</v>
      </c>
      <c r="L33" s="217">
        <v>30</v>
      </c>
      <c r="M33" s="318">
        <f>(E33*26)-K33-L33</f>
        <v>2.5</v>
      </c>
      <c r="N33" s="90">
        <f>F33*26</f>
        <v>19.5</v>
      </c>
    </row>
    <row r="34" spans="1:14" ht="12.75">
      <c r="A34" s="371" t="s">
        <v>90</v>
      </c>
      <c r="B34" s="376" t="s">
        <v>94</v>
      </c>
      <c r="C34" s="371">
        <v>1</v>
      </c>
      <c r="D34" s="345">
        <v>4</v>
      </c>
      <c r="E34" s="204">
        <v>2.5</v>
      </c>
      <c r="F34" s="217">
        <f>D34-E34</f>
        <v>1.5</v>
      </c>
      <c r="G34" s="205">
        <v>0</v>
      </c>
      <c r="H34" s="91" t="s">
        <v>102</v>
      </c>
      <c r="I34" s="91" t="s">
        <v>33</v>
      </c>
      <c r="J34" s="206">
        <f>SUM(K34:M34)</f>
        <v>65</v>
      </c>
      <c r="K34" s="204">
        <v>30</v>
      </c>
      <c r="L34" s="204">
        <v>30</v>
      </c>
      <c r="M34" s="318">
        <f>(E34*26)-K34-L34</f>
        <v>5</v>
      </c>
      <c r="N34" s="90">
        <f>F34*26</f>
        <v>39</v>
      </c>
    </row>
    <row r="35" spans="1:14" ht="13.5" thickBot="1">
      <c r="A35" s="371" t="s">
        <v>91</v>
      </c>
      <c r="B35" s="376" t="s">
        <v>95</v>
      </c>
      <c r="C35" s="371">
        <v>1</v>
      </c>
      <c r="D35" s="345">
        <v>2</v>
      </c>
      <c r="E35" s="204">
        <v>1.25</v>
      </c>
      <c r="F35" s="217">
        <f>D35-E35</f>
        <v>0.75</v>
      </c>
      <c r="G35" s="205">
        <v>0</v>
      </c>
      <c r="H35" s="91" t="s">
        <v>92</v>
      </c>
      <c r="I35" s="69" t="s">
        <v>33</v>
      </c>
      <c r="J35" s="210">
        <f>SUM(K35:M35)</f>
        <v>32.5</v>
      </c>
      <c r="K35" s="204">
        <v>30</v>
      </c>
      <c r="L35" s="204">
        <v>0</v>
      </c>
      <c r="M35" s="320">
        <f>(E35*26)-K35-L35</f>
        <v>2.5</v>
      </c>
      <c r="N35" s="90">
        <f>F35*26</f>
        <v>19.5</v>
      </c>
    </row>
    <row r="36" spans="1:14" ht="13.5" thickBot="1">
      <c r="A36" s="111"/>
      <c r="B36" s="124" t="s">
        <v>78</v>
      </c>
      <c r="C36" s="94"/>
      <c r="D36" s="224">
        <f>SUM(D31:D35)</f>
        <v>12</v>
      </c>
      <c r="E36" s="213">
        <f>SUM(E31:E35)</f>
        <v>7.75</v>
      </c>
      <c r="F36" s="213">
        <f>SUM(F31:F35)</f>
        <v>4.25</v>
      </c>
      <c r="G36" s="225">
        <f>SUM(G31:G35)</f>
        <v>0</v>
      </c>
      <c r="H36" s="94" t="s">
        <v>63</v>
      </c>
      <c r="I36" s="94" t="s">
        <v>63</v>
      </c>
      <c r="J36" s="212">
        <f>SUM(J31:J35)</f>
        <v>201.5</v>
      </c>
      <c r="K36" s="213">
        <f>SUM(K31:K35)</f>
        <v>120</v>
      </c>
      <c r="L36" s="213">
        <f>SUM(L31:L35)</f>
        <v>60</v>
      </c>
      <c r="M36" s="225">
        <f>SUM(M31:M35)</f>
        <v>21.5</v>
      </c>
      <c r="N36" s="94">
        <f>SUM(N31:N35)</f>
        <v>110.5</v>
      </c>
    </row>
    <row r="37" spans="1:14" ht="12.75">
      <c r="A37" s="107"/>
      <c r="B37" s="199" t="s">
        <v>79</v>
      </c>
      <c r="C37" s="92"/>
      <c r="D37" s="115">
        <v>0</v>
      </c>
      <c r="E37" s="115">
        <v>0</v>
      </c>
      <c r="F37" s="115">
        <v>0</v>
      </c>
      <c r="G37" s="211">
        <f>SUM(G33:G34)</f>
        <v>0</v>
      </c>
      <c r="H37" s="92" t="s">
        <v>63</v>
      </c>
      <c r="I37" s="90" t="s">
        <v>63</v>
      </c>
      <c r="J37" s="115">
        <v>0</v>
      </c>
      <c r="K37" s="115">
        <v>0</v>
      </c>
      <c r="L37" s="115">
        <v>0</v>
      </c>
      <c r="M37" s="317">
        <v>0</v>
      </c>
      <c r="N37" s="226">
        <v>0</v>
      </c>
    </row>
    <row r="38" spans="1:14" ht="13.5" thickBot="1">
      <c r="A38" s="42"/>
      <c r="B38" s="34" t="s">
        <v>80</v>
      </c>
      <c r="C38" s="69"/>
      <c r="D38" s="227">
        <v>0</v>
      </c>
      <c r="E38" s="222">
        <v>0</v>
      </c>
      <c r="F38" s="222">
        <v>0</v>
      </c>
      <c r="G38" s="281">
        <v>0</v>
      </c>
      <c r="H38" s="69" t="s">
        <v>63</v>
      </c>
      <c r="I38" s="223" t="s">
        <v>63</v>
      </c>
      <c r="J38" s="229">
        <v>0</v>
      </c>
      <c r="K38" s="222">
        <v>0</v>
      </c>
      <c r="L38" s="222">
        <v>0</v>
      </c>
      <c r="M38" s="223">
        <v>0</v>
      </c>
      <c r="N38" s="69">
        <v>0</v>
      </c>
    </row>
    <row r="39" spans="1:14" ht="13.5" thickBot="1">
      <c r="A39" s="32" t="s">
        <v>13</v>
      </c>
      <c r="B39" s="30" t="s">
        <v>12</v>
      </c>
      <c r="C39" s="74"/>
      <c r="D39" s="125"/>
      <c r="E39" s="212"/>
      <c r="F39" s="213"/>
      <c r="G39" s="125"/>
      <c r="H39" s="125"/>
      <c r="I39" s="125"/>
      <c r="J39" s="125"/>
      <c r="K39" s="125"/>
      <c r="L39" s="125"/>
      <c r="M39" s="125"/>
      <c r="N39" s="225"/>
    </row>
    <row r="40" spans="1:14" ht="12.75">
      <c r="A40" s="377" t="s">
        <v>7</v>
      </c>
      <c r="B40" s="378" t="s">
        <v>96</v>
      </c>
      <c r="C40" s="379">
        <v>1</v>
      </c>
      <c r="D40" s="380">
        <v>2</v>
      </c>
      <c r="E40" s="23">
        <v>1.25</v>
      </c>
      <c r="F40" s="217">
        <f>D40-E40</f>
        <v>0.75</v>
      </c>
      <c r="G40" s="23">
        <v>0</v>
      </c>
      <c r="H40" s="92" t="s">
        <v>92</v>
      </c>
      <c r="I40" s="92" t="s">
        <v>33</v>
      </c>
      <c r="J40" s="200">
        <f>SUM(K40:M40)</f>
        <v>32.5</v>
      </c>
      <c r="K40" s="231">
        <v>30</v>
      </c>
      <c r="L40" s="231">
        <v>0</v>
      </c>
      <c r="M40" s="317">
        <f>(E40*26)-K40-L40</f>
        <v>2.5</v>
      </c>
      <c r="N40" s="90">
        <f>F40*26</f>
        <v>19.5</v>
      </c>
    </row>
    <row r="41" spans="1:14" ht="12.75">
      <c r="A41" s="331" t="s">
        <v>87</v>
      </c>
      <c r="B41" s="332" t="s">
        <v>97</v>
      </c>
      <c r="C41" s="351">
        <v>1</v>
      </c>
      <c r="D41" s="352">
        <v>4</v>
      </c>
      <c r="E41" s="114">
        <v>2</v>
      </c>
      <c r="F41" s="204">
        <f>D41-E41</f>
        <v>2</v>
      </c>
      <c r="G41" s="205">
        <v>4</v>
      </c>
      <c r="H41" s="91" t="s">
        <v>102</v>
      </c>
      <c r="I41" s="91" t="s">
        <v>33</v>
      </c>
      <c r="J41" s="232">
        <f>SUM(K41:M41)</f>
        <v>52</v>
      </c>
      <c r="K41" s="204">
        <v>15</v>
      </c>
      <c r="L41" s="204">
        <v>30</v>
      </c>
      <c r="M41" s="318">
        <f>(E41*26)-K41-L41</f>
        <v>7</v>
      </c>
      <c r="N41" s="90">
        <f>F41*26</f>
        <v>52</v>
      </c>
    </row>
    <row r="42" spans="1:14" ht="12.75">
      <c r="A42" s="331" t="s">
        <v>89</v>
      </c>
      <c r="B42" s="332" t="s">
        <v>98</v>
      </c>
      <c r="C42" s="351">
        <v>2</v>
      </c>
      <c r="D42" s="352">
        <v>2</v>
      </c>
      <c r="E42" s="114">
        <v>1.75</v>
      </c>
      <c r="F42" s="204">
        <f>D42-E42</f>
        <v>0.25</v>
      </c>
      <c r="G42" s="205">
        <v>2</v>
      </c>
      <c r="H42" s="91" t="s">
        <v>102</v>
      </c>
      <c r="I42" s="91" t="s">
        <v>33</v>
      </c>
      <c r="J42" s="232">
        <f>SUM(K42:M42)</f>
        <v>45.5</v>
      </c>
      <c r="K42" s="204">
        <v>30</v>
      </c>
      <c r="L42" s="204">
        <v>0</v>
      </c>
      <c r="M42" s="318">
        <f>(E42*26)-K42-L42</f>
        <v>15.5</v>
      </c>
      <c r="N42" s="90">
        <f>F42*26</f>
        <v>6.5</v>
      </c>
    </row>
    <row r="43" spans="1:14" ht="13.5" thickBot="1">
      <c r="A43" s="331" t="s">
        <v>90</v>
      </c>
      <c r="B43" s="332" t="s">
        <v>99</v>
      </c>
      <c r="C43" s="351">
        <v>1</v>
      </c>
      <c r="D43" s="352">
        <v>5</v>
      </c>
      <c r="E43" s="114">
        <v>2.5</v>
      </c>
      <c r="F43" s="204">
        <f>D43-E43</f>
        <v>2.5</v>
      </c>
      <c r="G43" s="205">
        <v>0</v>
      </c>
      <c r="H43" s="91" t="s">
        <v>102</v>
      </c>
      <c r="I43" s="91" t="s">
        <v>33</v>
      </c>
      <c r="J43" s="210">
        <f>SUM(K43:M43)</f>
        <v>65</v>
      </c>
      <c r="K43" s="204">
        <v>30</v>
      </c>
      <c r="L43" s="204">
        <v>30</v>
      </c>
      <c r="M43" s="320">
        <f>(E43*26)-K43-L43</f>
        <v>5</v>
      </c>
      <c r="N43" s="90">
        <f>F43*26</f>
        <v>65</v>
      </c>
    </row>
    <row r="44" spans="1:14" ht="13.5" thickBot="1">
      <c r="A44" s="111"/>
      <c r="B44" s="198" t="s">
        <v>78</v>
      </c>
      <c r="C44" s="233"/>
      <c r="D44" s="224">
        <f>SUM(D40:D43)</f>
        <v>13</v>
      </c>
      <c r="E44" s="212">
        <f aca="true" t="shared" si="1" ref="E44:N44">SUM(E40:E43)</f>
        <v>7.5</v>
      </c>
      <c r="F44" s="212">
        <f t="shared" si="1"/>
        <v>5.5</v>
      </c>
      <c r="G44" s="212">
        <f t="shared" si="1"/>
        <v>6</v>
      </c>
      <c r="H44" s="224" t="s">
        <v>63</v>
      </c>
      <c r="I44" s="224" t="s">
        <v>63</v>
      </c>
      <c r="J44" s="224">
        <f t="shared" si="1"/>
        <v>195</v>
      </c>
      <c r="K44" s="213">
        <f t="shared" si="1"/>
        <v>105</v>
      </c>
      <c r="L44" s="213">
        <f t="shared" si="1"/>
        <v>60</v>
      </c>
      <c r="M44" s="212">
        <f t="shared" si="1"/>
        <v>30</v>
      </c>
      <c r="N44" s="94">
        <f t="shared" si="1"/>
        <v>143</v>
      </c>
    </row>
    <row r="45" spans="1:14" ht="12.75">
      <c r="A45" s="53"/>
      <c r="B45" s="39" t="s">
        <v>79</v>
      </c>
      <c r="C45" s="73"/>
      <c r="D45" s="200">
        <f>SUM(D41:D42)</f>
        <v>6</v>
      </c>
      <c r="E45" s="201">
        <f aca="true" t="shared" si="2" ref="E45:N45">SUM(E41:E42)</f>
        <v>3.75</v>
      </c>
      <c r="F45" s="201">
        <f t="shared" si="2"/>
        <v>2.25</v>
      </c>
      <c r="G45" s="216">
        <f t="shared" si="2"/>
        <v>6</v>
      </c>
      <c r="H45" s="206" t="s">
        <v>63</v>
      </c>
      <c r="I45" s="206" t="s">
        <v>63</v>
      </c>
      <c r="J45" s="200">
        <f t="shared" si="2"/>
        <v>97.5</v>
      </c>
      <c r="K45" s="201">
        <f t="shared" si="2"/>
        <v>45</v>
      </c>
      <c r="L45" s="201">
        <f t="shared" si="2"/>
        <v>30</v>
      </c>
      <c r="M45" s="216">
        <f t="shared" si="2"/>
        <v>22.5</v>
      </c>
      <c r="N45" s="90">
        <f t="shared" si="2"/>
        <v>58.5</v>
      </c>
    </row>
    <row r="46" spans="1:14" ht="13.5" thickBot="1">
      <c r="A46" s="44"/>
      <c r="B46" s="35" t="s">
        <v>80</v>
      </c>
      <c r="C46" s="50"/>
      <c r="D46" s="234">
        <v>0</v>
      </c>
      <c r="E46" s="186">
        <v>0</v>
      </c>
      <c r="F46" s="220">
        <v>0</v>
      </c>
      <c r="G46" s="221">
        <v>0</v>
      </c>
      <c r="H46" s="179" t="s">
        <v>63</v>
      </c>
      <c r="I46" s="179" t="s">
        <v>63</v>
      </c>
      <c r="J46" s="253">
        <v>0</v>
      </c>
      <c r="K46" s="186">
        <v>0</v>
      </c>
      <c r="L46" s="222">
        <v>0</v>
      </c>
      <c r="M46" s="223">
        <v>0</v>
      </c>
      <c r="N46" s="69">
        <v>0</v>
      </c>
    </row>
    <row r="47" spans="1:14" ht="13.5" thickBot="1">
      <c r="A47" s="32" t="s">
        <v>14</v>
      </c>
      <c r="B47" s="30" t="s">
        <v>15</v>
      </c>
      <c r="C47" s="30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98"/>
    </row>
    <row r="48" spans="1:14" ht="12.75">
      <c r="A48" s="41" t="s">
        <v>7</v>
      </c>
      <c r="B48" s="39" t="s">
        <v>154</v>
      </c>
      <c r="C48" s="46">
        <v>2</v>
      </c>
      <c r="D48" s="200">
        <v>4</v>
      </c>
      <c r="E48" s="201">
        <v>2</v>
      </c>
      <c r="F48" s="202">
        <f>D48-E48</f>
        <v>2</v>
      </c>
      <c r="G48" s="203">
        <v>4</v>
      </c>
      <c r="H48" s="47" t="s">
        <v>92</v>
      </c>
      <c r="I48" s="47" t="s">
        <v>33</v>
      </c>
      <c r="J48" s="236">
        <f aca="true" t="shared" si="3" ref="J48:J54">SUM(K48:M48)</f>
        <v>52</v>
      </c>
      <c r="K48" s="202">
        <v>0</v>
      </c>
      <c r="L48" s="202">
        <v>30</v>
      </c>
      <c r="M48" s="318">
        <f aca="true" t="shared" si="4" ref="M48:M54">(E48*26)-K48-L48</f>
        <v>22</v>
      </c>
      <c r="N48" s="90">
        <f>F48*26</f>
        <v>52</v>
      </c>
    </row>
    <row r="49" spans="1:14" ht="12.75">
      <c r="A49" s="38" t="s">
        <v>87</v>
      </c>
      <c r="B49" s="37" t="s">
        <v>163</v>
      </c>
      <c r="C49" s="49">
        <v>1</v>
      </c>
      <c r="D49" s="232">
        <v>5</v>
      </c>
      <c r="E49" s="114">
        <v>2.5</v>
      </c>
      <c r="F49" s="204">
        <f aca="true" t="shared" si="5" ref="F49:F54">D49-E49</f>
        <v>2.5</v>
      </c>
      <c r="G49" s="205">
        <v>4</v>
      </c>
      <c r="H49" s="91" t="s">
        <v>92</v>
      </c>
      <c r="I49" s="91" t="s">
        <v>33</v>
      </c>
      <c r="J49" s="236">
        <f t="shared" si="3"/>
        <v>65</v>
      </c>
      <c r="K49" s="204">
        <v>0</v>
      </c>
      <c r="L49" s="204">
        <v>30</v>
      </c>
      <c r="M49" s="318">
        <f t="shared" si="4"/>
        <v>35</v>
      </c>
      <c r="N49" s="90">
        <f aca="true" t="shared" si="6" ref="N49:N54">F49*26</f>
        <v>65</v>
      </c>
    </row>
    <row r="50" spans="1:14" ht="12.75">
      <c r="A50" s="38" t="s">
        <v>89</v>
      </c>
      <c r="B50" s="37" t="s">
        <v>155</v>
      </c>
      <c r="C50" s="49">
        <v>2</v>
      </c>
      <c r="D50" s="232">
        <v>2</v>
      </c>
      <c r="E50" s="114">
        <v>1.5</v>
      </c>
      <c r="F50" s="204">
        <f t="shared" si="5"/>
        <v>0.5</v>
      </c>
      <c r="G50" s="205">
        <v>2</v>
      </c>
      <c r="H50" s="91" t="s">
        <v>102</v>
      </c>
      <c r="I50" s="91" t="s">
        <v>33</v>
      </c>
      <c r="J50" s="236">
        <f t="shared" si="3"/>
        <v>39</v>
      </c>
      <c r="K50" s="204">
        <v>0</v>
      </c>
      <c r="L50" s="204">
        <v>30</v>
      </c>
      <c r="M50" s="318">
        <f t="shared" si="4"/>
        <v>9</v>
      </c>
      <c r="N50" s="90">
        <f t="shared" si="6"/>
        <v>13</v>
      </c>
    </row>
    <row r="51" spans="1:14" ht="12.75">
      <c r="A51" s="38" t="s">
        <v>90</v>
      </c>
      <c r="B51" s="37" t="s">
        <v>153</v>
      </c>
      <c r="C51" s="49">
        <v>1</v>
      </c>
      <c r="D51" s="232">
        <v>4</v>
      </c>
      <c r="E51" s="114">
        <v>2</v>
      </c>
      <c r="F51" s="204">
        <f t="shared" si="5"/>
        <v>2</v>
      </c>
      <c r="G51" s="205">
        <v>0</v>
      </c>
      <c r="H51" s="91" t="s">
        <v>92</v>
      </c>
      <c r="I51" s="91" t="s">
        <v>33</v>
      </c>
      <c r="J51" s="236">
        <f t="shared" si="3"/>
        <v>52</v>
      </c>
      <c r="K51" s="204">
        <v>15</v>
      </c>
      <c r="L51" s="204">
        <v>0</v>
      </c>
      <c r="M51" s="318">
        <f t="shared" si="4"/>
        <v>37</v>
      </c>
      <c r="N51" s="90">
        <f t="shared" si="6"/>
        <v>52</v>
      </c>
    </row>
    <row r="52" spans="1:14" ht="12.75">
      <c r="A52" s="38" t="s">
        <v>91</v>
      </c>
      <c r="B52" s="37" t="s">
        <v>164</v>
      </c>
      <c r="C52" s="49">
        <v>2</v>
      </c>
      <c r="D52" s="232">
        <v>2</v>
      </c>
      <c r="E52" s="114">
        <v>1.75</v>
      </c>
      <c r="F52" s="204">
        <f t="shared" si="5"/>
        <v>0.25</v>
      </c>
      <c r="G52" s="205">
        <v>0</v>
      </c>
      <c r="H52" s="91" t="s">
        <v>102</v>
      </c>
      <c r="I52" s="91" t="s">
        <v>33</v>
      </c>
      <c r="J52" s="236">
        <f t="shared" si="3"/>
        <v>45.5</v>
      </c>
      <c r="K52" s="204">
        <v>30</v>
      </c>
      <c r="L52" s="204">
        <v>0</v>
      </c>
      <c r="M52" s="318">
        <f t="shared" si="4"/>
        <v>15.5</v>
      </c>
      <c r="N52" s="90">
        <f t="shared" si="6"/>
        <v>6.5</v>
      </c>
    </row>
    <row r="53" spans="1:14" ht="12.75">
      <c r="A53" s="38" t="s">
        <v>100</v>
      </c>
      <c r="B53" s="37" t="s">
        <v>156</v>
      </c>
      <c r="C53" s="49">
        <v>2</v>
      </c>
      <c r="D53" s="232">
        <v>3.5</v>
      </c>
      <c r="E53" s="114">
        <v>1.75</v>
      </c>
      <c r="F53" s="204">
        <f t="shared" si="5"/>
        <v>1.75</v>
      </c>
      <c r="G53" s="205">
        <v>0</v>
      </c>
      <c r="H53" s="91" t="s">
        <v>92</v>
      </c>
      <c r="I53" s="91" t="s">
        <v>33</v>
      </c>
      <c r="J53" s="236">
        <f t="shared" si="3"/>
        <v>45.5</v>
      </c>
      <c r="K53" s="204">
        <v>0</v>
      </c>
      <c r="L53" s="204">
        <v>30</v>
      </c>
      <c r="M53" s="318">
        <f t="shared" si="4"/>
        <v>15.5</v>
      </c>
      <c r="N53" s="90">
        <f t="shared" si="6"/>
        <v>45.5</v>
      </c>
    </row>
    <row r="54" spans="1:14" ht="13.5" thickBot="1">
      <c r="A54" s="44" t="s">
        <v>101</v>
      </c>
      <c r="B54" s="237" t="s">
        <v>172</v>
      </c>
      <c r="C54" s="50">
        <v>2</v>
      </c>
      <c r="D54" s="234">
        <v>2</v>
      </c>
      <c r="E54" s="186">
        <v>1.25</v>
      </c>
      <c r="F54" s="217">
        <f t="shared" si="5"/>
        <v>0.75</v>
      </c>
      <c r="G54" s="221">
        <v>0</v>
      </c>
      <c r="H54" s="93" t="s">
        <v>92</v>
      </c>
      <c r="I54" s="93" t="s">
        <v>33</v>
      </c>
      <c r="J54" s="236">
        <f t="shared" si="3"/>
        <v>32.5</v>
      </c>
      <c r="K54" s="220">
        <v>15</v>
      </c>
      <c r="L54" s="220">
        <v>0</v>
      </c>
      <c r="M54" s="318">
        <f t="shared" si="4"/>
        <v>17.5</v>
      </c>
      <c r="N54" s="90">
        <f t="shared" si="6"/>
        <v>19.5</v>
      </c>
    </row>
    <row r="55" spans="1:14" ht="13.5" thickBot="1">
      <c r="A55" s="111"/>
      <c r="B55" s="198" t="s">
        <v>78</v>
      </c>
      <c r="C55" s="233"/>
      <c r="D55" s="224">
        <f>SUM(D48:D54)</f>
        <v>22.5</v>
      </c>
      <c r="E55" s="212">
        <f>SUM(E48:E54)</f>
        <v>12.75</v>
      </c>
      <c r="F55" s="212">
        <f>SUM(F48:F54)</f>
        <v>9.75</v>
      </c>
      <c r="G55" s="214">
        <f>SUM(G48:G54)</f>
        <v>10</v>
      </c>
      <c r="H55" s="94" t="s">
        <v>63</v>
      </c>
      <c r="I55" s="94" t="s">
        <v>63</v>
      </c>
      <c r="J55" s="212">
        <f>SUM(J48:J54)</f>
        <v>331.5</v>
      </c>
      <c r="K55" s="212">
        <f>SUM(K48:K54)</f>
        <v>60</v>
      </c>
      <c r="L55" s="212">
        <f>SUM(L48:L54)</f>
        <v>120</v>
      </c>
      <c r="M55" s="225">
        <f>SUM(M48:M54)</f>
        <v>151.5</v>
      </c>
      <c r="N55" s="225">
        <f>SUM(N48:N54)</f>
        <v>253.5</v>
      </c>
    </row>
    <row r="56" spans="1:14" ht="12.75">
      <c r="A56" s="53"/>
      <c r="B56" s="39" t="s">
        <v>79</v>
      </c>
      <c r="C56" s="73"/>
      <c r="D56" s="200">
        <f>SUM(D48:D50)</f>
        <v>11</v>
      </c>
      <c r="E56" s="202">
        <f aca="true" t="shared" si="7" ref="E56:N56">SUM(E48:E50)</f>
        <v>6</v>
      </c>
      <c r="F56" s="202">
        <f t="shared" si="7"/>
        <v>5</v>
      </c>
      <c r="G56" s="201">
        <f t="shared" si="7"/>
        <v>10</v>
      </c>
      <c r="H56" s="200" t="s">
        <v>63</v>
      </c>
      <c r="I56" s="200" t="s">
        <v>63</v>
      </c>
      <c r="J56" s="200">
        <f t="shared" si="7"/>
        <v>156</v>
      </c>
      <c r="K56" s="202">
        <f t="shared" si="7"/>
        <v>0</v>
      </c>
      <c r="L56" s="202">
        <f t="shared" si="7"/>
        <v>90</v>
      </c>
      <c r="M56" s="201">
        <f t="shared" si="7"/>
        <v>66</v>
      </c>
      <c r="N56" s="200">
        <f t="shared" si="7"/>
        <v>130</v>
      </c>
    </row>
    <row r="57" spans="1:14" ht="13.5" thickBot="1">
      <c r="A57" s="44"/>
      <c r="B57" s="35" t="s">
        <v>80</v>
      </c>
      <c r="C57" s="50"/>
      <c r="D57" s="253">
        <v>0</v>
      </c>
      <c r="E57" s="222">
        <v>0</v>
      </c>
      <c r="F57" s="222">
        <v>0</v>
      </c>
      <c r="G57" s="186">
        <f>G54</f>
        <v>0</v>
      </c>
      <c r="H57" s="234" t="s">
        <v>63</v>
      </c>
      <c r="I57" s="234" t="s">
        <v>63</v>
      </c>
      <c r="J57" s="253">
        <v>0</v>
      </c>
      <c r="K57" s="227">
        <v>0</v>
      </c>
      <c r="L57" s="222">
        <f>L54</f>
        <v>0</v>
      </c>
      <c r="M57" s="186">
        <v>0</v>
      </c>
      <c r="N57" s="93">
        <v>0</v>
      </c>
    </row>
    <row r="58" spans="1:14" ht="13.5" thickBot="1">
      <c r="A58" s="32" t="s">
        <v>60</v>
      </c>
      <c r="B58" s="30" t="s">
        <v>16</v>
      </c>
      <c r="C58" s="30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98"/>
    </row>
    <row r="59" spans="1:14" ht="13.5" thickBot="1">
      <c r="A59" s="111" t="s">
        <v>7</v>
      </c>
      <c r="B59" s="111" t="s">
        <v>175</v>
      </c>
      <c r="C59" s="68">
        <v>2</v>
      </c>
      <c r="D59" s="235">
        <v>0.5</v>
      </c>
      <c r="E59" s="220">
        <v>0.5</v>
      </c>
      <c r="F59" s="204">
        <v>0</v>
      </c>
      <c r="G59" s="205">
        <v>0</v>
      </c>
      <c r="H59" s="91" t="s">
        <v>92</v>
      </c>
      <c r="I59" s="93" t="s">
        <v>63</v>
      </c>
      <c r="J59" s="235">
        <v>4</v>
      </c>
      <c r="K59" s="220">
        <v>4</v>
      </c>
      <c r="L59" s="231">
        <v>0</v>
      </c>
      <c r="M59" s="187">
        <v>0</v>
      </c>
      <c r="N59" s="93">
        <v>0</v>
      </c>
    </row>
    <row r="60" spans="1:14" ht="13.5" thickBot="1">
      <c r="A60" s="402" t="s">
        <v>78</v>
      </c>
      <c r="B60" s="402"/>
      <c r="C60" s="94"/>
      <c r="D60" s="125">
        <v>0.5</v>
      </c>
      <c r="E60" s="213">
        <v>0.5</v>
      </c>
      <c r="F60" s="213">
        <v>0</v>
      </c>
      <c r="G60" s="214">
        <v>0</v>
      </c>
      <c r="H60" s="94" t="s">
        <v>63</v>
      </c>
      <c r="I60" s="94" t="s">
        <v>63</v>
      </c>
      <c r="J60" s="212">
        <v>4</v>
      </c>
      <c r="K60" s="213">
        <v>4</v>
      </c>
      <c r="L60" s="213">
        <v>0</v>
      </c>
      <c r="M60" s="225">
        <v>0</v>
      </c>
      <c r="N60" s="94">
        <v>0</v>
      </c>
    </row>
    <row r="61" spans="1:14" ht="13.5" thickBot="1">
      <c r="A61" s="32" t="s">
        <v>143</v>
      </c>
      <c r="B61" s="30" t="s">
        <v>144</v>
      </c>
      <c r="C61" s="124"/>
      <c r="D61" s="124"/>
      <c r="E61" s="124"/>
      <c r="F61" s="124"/>
      <c r="G61" s="124"/>
      <c r="H61" s="125"/>
      <c r="I61" s="125"/>
      <c r="J61" s="124"/>
      <c r="K61" s="124"/>
      <c r="L61" s="124"/>
      <c r="M61" s="199"/>
      <c r="N61" s="183"/>
    </row>
    <row r="62" spans="1:14" ht="13.5" thickBot="1">
      <c r="A62" s="110" t="s">
        <v>7</v>
      </c>
      <c r="B62" s="112" t="s">
        <v>149</v>
      </c>
      <c r="C62" s="94">
        <v>2</v>
      </c>
      <c r="D62" s="125">
        <v>6</v>
      </c>
      <c r="E62" s="213">
        <v>0.25</v>
      </c>
      <c r="F62" s="214">
        <v>5.75</v>
      </c>
      <c r="G62" s="214">
        <v>6</v>
      </c>
      <c r="H62" s="94" t="s">
        <v>92</v>
      </c>
      <c r="I62" s="94" t="s">
        <v>139</v>
      </c>
      <c r="J62" s="178">
        <v>6</v>
      </c>
      <c r="K62" s="214">
        <v>0</v>
      </c>
      <c r="L62" s="214">
        <v>0</v>
      </c>
      <c r="M62" s="215">
        <v>6</v>
      </c>
      <c r="N62" s="94">
        <v>150</v>
      </c>
    </row>
    <row r="63" spans="1:14" ht="13.5" thickBot="1">
      <c r="A63" s="123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225"/>
    </row>
    <row r="64" spans="1:14" ht="12.75">
      <c r="A64" s="409" t="s">
        <v>152</v>
      </c>
      <c r="B64" s="410"/>
      <c r="C64" s="150">
        <v>1</v>
      </c>
      <c r="D64" s="154">
        <f>SUM(D51,D49,D43,D41,D40,D32:D35)</f>
        <v>30</v>
      </c>
      <c r="E64" s="154">
        <f>SUM(E51,E49,E43,E41,E40,E32:E35)</f>
        <v>16.5</v>
      </c>
      <c r="F64" s="154">
        <f>SUM(F51,F49,F43,F41,F40,F32:F35)</f>
        <v>13.5</v>
      </c>
      <c r="G64" s="154">
        <f>SUM(G51,G49,G43,G41,G40,G32:G35)</f>
        <v>8</v>
      </c>
      <c r="H64" s="150" t="s">
        <v>63</v>
      </c>
      <c r="I64" s="150" t="s">
        <v>63</v>
      </c>
      <c r="J64" s="154">
        <f>SUM(J51,J49,J43,J41,J40,J32:J35)</f>
        <v>429</v>
      </c>
      <c r="K64" s="154">
        <f>SUM(K51,K49,K43,K41,K40,K32:K35)</f>
        <v>180</v>
      </c>
      <c r="L64" s="154">
        <f>SUM(L51,L49,L43,L41,L40,L32:L35)</f>
        <v>150</v>
      </c>
      <c r="M64" s="154">
        <f>SUM(M51,M49,M43,M41,M40,M32:M35)</f>
        <v>99</v>
      </c>
      <c r="N64" s="154">
        <f>SUM(N51,N49,N43,N41,N40,N32:N35)</f>
        <v>351</v>
      </c>
    </row>
    <row r="65" spans="1:14" ht="13.5" thickBot="1">
      <c r="A65" s="407" t="s">
        <v>152</v>
      </c>
      <c r="B65" s="408"/>
      <c r="C65" s="151">
        <v>2</v>
      </c>
      <c r="D65" s="155">
        <f>SUM(D62,D59,D54,D53,D52,D50,D48,D42,D31,D26,D25,D24)</f>
        <v>30</v>
      </c>
      <c r="E65" s="155">
        <f aca="true" t="shared" si="8" ref="E65:N65">SUM(E62,E59,E54,E53,E52,E50,E48,E42,E31,E26,E25,E24)</f>
        <v>16.75</v>
      </c>
      <c r="F65" s="155">
        <f t="shared" si="8"/>
        <v>13.25</v>
      </c>
      <c r="G65" s="257">
        <f t="shared" si="8"/>
        <v>14</v>
      </c>
      <c r="H65" s="151" t="s">
        <v>63</v>
      </c>
      <c r="I65" s="155" t="s">
        <v>63</v>
      </c>
      <c r="J65" s="155">
        <f t="shared" si="8"/>
        <v>426</v>
      </c>
      <c r="K65" s="155">
        <f t="shared" si="8"/>
        <v>139</v>
      </c>
      <c r="L65" s="155">
        <f t="shared" si="8"/>
        <v>150</v>
      </c>
      <c r="M65" s="257">
        <f t="shared" si="8"/>
        <v>137</v>
      </c>
      <c r="N65" s="151">
        <f t="shared" si="8"/>
        <v>345</v>
      </c>
    </row>
    <row r="66" spans="1:14" ht="13.5" thickBot="1">
      <c r="A66" s="118"/>
      <c r="B66" s="119"/>
      <c r="C66" s="120"/>
      <c r="D66" s="120"/>
      <c r="E66" s="120"/>
      <c r="F66" s="120"/>
      <c r="G66" s="130"/>
      <c r="H66" s="131"/>
      <c r="I66" s="131"/>
      <c r="J66" s="130"/>
      <c r="K66" s="131"/>
      <c r="L66" s="131"/>
      <c r="M66" s="131"/>
      <c r="N66" s="132"/>
    </row>
    <row r="67" spans="1:14" ht="13.5" thickBot="1">
      <c r="A67" s="395" t="s">
        <v>104</v>
      </c>
      <c r="B67" s="396"/>
      <c r="C67" s="133" t="s">
        <v>63</v>
      </c>
      <c r="D67" s="170">
        <f>SUM(D64:D65)</f>
        <v>60</v>
      </c>
      <c r="E67" s="171">
        <f>SUM(E64:E65)</f>
        <v>33.25</v>
      </c>
      <c r="F67" s="164">
        <f>SUM(F64:F65)</f>
        <v>26.75</v>
      </c>
      <c r="G67" s="165">
        <f>SUM(G64:G65)</f>
        <v>22</v>
      </c>
      <c r="H67" s="133" t="s">
        <v>63</v>
      </c>
      <c r="I67" s="133" t="s">
        <v>63</v>
      </c>
      <c r="J67" s="171">
        <f>SUM(J64:J65)</f>
        <v>855</v>
      </c>
      <c r="K67" s="164">
        <f>SUM(K64:K65)</f>
        <v>319</v>
      </c>
      <c r="L67" s="134">
        <f>SUM(L64:L65)</f>
        <v>300</v>
      </c>
      <c r="M67" s="171">
        <f>SUM(M64:M65)</f>
        <v>236</v>
      </c>
      <c r="N67" s="133">
        <f>SUM(N64:N65)</f>
        <v>696</v>
      </c>
    </row>
    <row r="68" spans="1:14" ht="12.75">
      <c r="A68" s="15"/>
      <c r="B68" s="15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ht="12.75">
      <c r="A69" s="4"/>
      <c r="B69" s="26" t="s">
        <v>73</v>
      </c>
      <c r="C69" s="4"/>
      <c r="D69" s="4"/>
      <c r="E69" s="4"/>
      <c r="F69" s="4"/>
      <c r="G69" s="190"/>
      <c r="H69" s="190"/>
      <c r="I69" s="190"/>
      <c r="J69" s="190"/>
      <c r="K69" s="190"/>
      <c r="L69" s="190"/>
      <c r="M69" s="190"/>
      <c r="N69" s="190"/>
    </row>
    <row r="70" spans="1:14" ht="12.75">
      <c r="A70" s="4"/>
      <c r="B70" s="26" t="s">
        <v>74</v>
      </c>
      <c r="C70" s="4"/>
      <c r="D70" s="4"/>
      <c r="E70" s="4"/>
      <c r="F70" s="4"/>
      <c r="G70" s="190"/>
      <c r="H70" s="190"/>
      <c r="I70" s="190"/>
      <c r="J70" s="190"/>
      <c r="K70" s="190"/>
      <c r="L70" s="190"/>
      <c r="M70" s="190"/>
      <c r="N70" s="190"/>
    </row>
    <row r="71" spans="1:14" ht="12.75">
      <c r="A71" s="4"/>
      <c r="B71" s="26"/>
      <c r="C71" s="4"/>
      <c r="D71" s="4"/>
      <c r="E71" s="4"/>
      <c r="F71" s="4"/>
      <c r="G71" s="190"/>
      <c r="H71" s="190"/>
      <c r="I71" s="190"/>
      <c r="J71" s="190"/>
      <c r="K71" s="190"/>
      <c r="L71" s="190"/>
      <c r="M71" s="190"/>
      <c r="N71" s="190"/>
    </row>
    <row r="72" spans="2:7" ht="13.5" thickBot="1">
      <c r="B72" s="1" t="s">
        <v>105</v>
      </c>
      <c r="G72" s="9"/>
    </row>
    <row r="73" spans="1:14" ht="12.75">
      <c r="A73" s="16" t="s">
        <v>0</v>
      </c>
      <c r="B73" s="17"/>
      <c r="C73" s="20"/>
      <c r="D73" s="397" t="s">
        <v>50</v>
      </c>
      <c r="E73" s="398"/>
      <c r="F73" s="398"/>
      <c r="G73" s="88" t="s">
        <v>39</v>
      </c>
      <c r="H73" s="96" t="s">
        <v>1</v>
      </c>
      <c r="I73" s="96" t="s">
        <v>43</v>
      </c>
      <c r="J73" s="397" t="s">
        <v>53</v>
      </c>
      <c r="K73" s="398"/>
      <c r="L73" s="398"/>
      <c r="M73" s="406"/>
      <c r="N73" s="183"/>
    </row>
    <row r="74" spans="1:15" ht="12.75">
      <c r="A74" s="21"/>
      <c r="B74" s="18" t="s">
        <v>17</v>
      </c>
      <c r="C74" s="77" t="s">
        <v>41</v>
      </c>
      <c r="D74" s="184" t="s">
        <v>2</v>
      </c>
      <c r="E74" s="185" t="s">
        <v>47</v>
      </c>
      <c r="F74" s="24" t="s">
        <v>28</v>
      </c>
      <c r="G74" s="82" t="s">
        <v>51</v>
      </c>
      <c r="H74" s="97" t="s">
        <v>49</v>
      </c>
      <c r="I74" s="97" t="s">
        <v>44</v>
      </c>
      <c r="J74" s="115" t="s">
        <v>2</v>
      </c>
      <c r="K74" s="403" t="s">
        <v>54</v>
      </c>
      <c r="L74" s="404"/>
      <c r="M74" s="211" t="s">
        <v>52</v>
      </c>
      <c r="N74" s="78" t="s">
        <v>137</v>
      </c>
      <c r="O74" s="76"/>
    </row>
    <row r="75" spans="1:15" ht="12.75">
      <c r="A75" s="3"/>
      <c r="B75" s="18" t="s">
        <v>3</v>
      </c>
      <c r="C75" s="23"/>
      <c r="D75" s="21"/>
      <c r="E75" s="185" t="s">
        <v>18</v>
      </c>
      <c r="F75" s="10" t="s">
        <v>34</v>
      </c>
      <c r="G75" s="83" t="s">
        <v>71</v>
      </c>
      <c r="H75" s="97"/>
      <c r="I75" s="97" t="s">
        <v>45</v>
      </c>
      <c r="J75" s="188"/>
      <c r="K75" s="25" t="s">
        <v>19</v>
      </c>
      <c r="L75" s="189" t="s">
        <v>70</v>
      </c>
      <c r="M75" s="162"/>
      <c r="N75" s="78" t="s">
        <v>138</v>
      </c>
      <c r="O75" s="29"/>
    </row>
    <row r="76" spans="1:15" ht="12.75">
      <c r="A76" s="21"/>
      <c r="B76" s="18"/>
      <c r="C76" s="190"/>
      <c r="D76" s="21"/>
      <c r="E76" s="185" t="s">
        <v>42</v>
      </c>
      <c r="F76" s="10" t="s">
        <v>29</v>
      </c>
      <c r="G76" s="83" t="s">
        <v>72</v>
      </c>
      <c r="H76" s="238"/>
      <c r="I76" s="97" t="s">
        <v>46</v>
      </c>
      <c r="J76" s="86"/>
      <c r="K76" s="191"/>
      <c r="L76" s="27"/>
      <c r="M76" s="163"/>
      <c r="N76" s="79"/>
      <c r="O76" s="77"/>
    </row>
    <row r="77" spans="1:15" ht="13.5" thickBot="1">
      <c r="A77" s="110"/>
      <c r="B77" s="193"/>
      <c r="C77" s="131"/>
      <c r="D77" s="112"/>
      <c r="E77" s="194" t="s">
        <v>48</v>
      </c>
      <c r="F77" s="195"/>
      <c r="G77" s="239" t="s">
        <v>32</v>
      </c>
      <c r="H77" s="240"/>
      <c r="I77" s="241" t="s">
        <v>75</v>
      </c>
      <c r="J77" s="196"/>
      <c r="K77" s="196"/>
      <c r="L77" s="242"/>
      <c r="M77" s="243"/>
      <c r="N77" s="107"/>
      <c r="O77" s="6"/>
    </row>
    <row r="78" spans="1:15" ht="13.5" thickBot="1">
      <c r="A78" s="123"/>
      <c r="B78" s="8" t="s">
        <v>40</v>
      </c>
      <c r="C78" s="9"/>
      <c r="D78" s="9"/>
      <c r="E78" s="9"/>
      <c r="F78" s="9"/>
      <c r="G78" s="124"/>
      <c r="H78" s="124"/>
      <c r="I78" s="124"/>
      <c r="J78" s="124"/>
      <c r="K78" s="9"/>
      <c r="L78" s="9"/>
      <c r="M78" s="124"/>
      <c r="N78" s="198"/>
      <c r="O78" s="5"/>
    </row>
    <row r="79" spans="1:15" ht="13.5" thickBot="1">
      <c r="A79" s="7" t="s">
        <v>121</v>
      </c>
      <c r="B79" s="2" t="s">
        <v>8</v>
      </c>
      <c r="C79" s="2"/>
      <c r="D79" s="199"/>
      <c r="E79" s="199"/>
      <c r="F79" s="199"/>
      <c r="G79" s="124"/>
      <c r="H79" s="124"/>
      <c r="I79" s="124"/>
      <c r="J79" s="124"/>
      <c r="K79" s="199"/>
      <c r="L79" s="199"/>
      <c r="M79" s="124"/>
      <c r="N79" s="198"/>
      <c r="O79" s="5"/>
    </row>
    <row r="80" spans="1:15" ht="13.5" thickBot="1">
      <c r="A80" s="327" t="s">
        <v>7</v>
      </c>
      <c r="B80" s="328" t="s">
        <v>4</v>
      </c>
      <c r="C80" s="341">
        <v>3</v>
      </c>
      <c r="D80" s="342">
        <v>2</v>
      </c>
      <c r="E80" s="201">
        <v>1.5</v>
      </c>
      <c r="F80" s="231">
        <f>D80-E80</f>
        <v>0.5</v>
      </c>
      <c r="G80" s="317">
        <v>0</v>
      </c>
      <c r="H80" s="182" t="s">
        <v>92</v>
      </c>
      <c r="I80" s="244" t="s">
        <v>33</v>
      </c>
      <c r="J80" s="236">
        <f>SUM(K80:M80)</f>
        <v>39</v>
      </c>
      <c r="K80" s="202">
        <v>0</v>
      </c>
      <c r="L80" s="202">
        <v>30</v>
      </c>
      <c r="M80" s="182">
        <f>(E80*26)-K80-L80</f>
        <v>9</v>
      </c>
      <c r="N80" s="219">
        <f>F80*26</f>
        <v>13</v>
      </c>
      <c r="O80" s="5"/>
    </row>
    <row r="81" spans="1:15" ht="13.5" thickBot="1">
      <c r="A81" s="343" t="s">
        <v>87</v>
      </c>
      <c r="B81" s="343" t="s">
        <v>4</v>
      </c>
      <c r="C81" s="344">
        <v>4</v>
      </c>
      <c r="D81" s="345">
        <v>2</v>
      </c>
      <c r="E81" s="204">
        <v>1.5</v>
      </c>
      <c r="F81" s="231">
        <f>D81-E81</f>
        <v>0.5</v>
      </c>
      <c r="G81" s="318">
        <v>0</v>
      </c>
      <c r="H81" s="91" t="s">
        <v>102</v>
      </c>
      <c r="I81" s="323" t="s">
        <v>33</v>
      </c>
      <c r="J81" s="236">
        <f>SUM(K81:M81)</f>
        <v>39</v>
      </c>
      <c r="K81" s="204">
        <v>0</v>
      </c>
      <c r="L81" s="217">
        <v>30</v>
      </c>
      <c r="M81" s="182">
        <f>(E81*26)-K81-L81</f>
        <v>9</v>
      </c>
      <c r="N81" s="219">
        <f>F81*26</f>
        <v>13</v>
      </c>
      <c r="O81" s="29"/>
    </row>
    <row r="82" spans="1:15" ht="13.5" thickBot="1">
      <c r="A82" s="343" t="s">
        <v>89</v>
      </c>
      <c r="B82" s="343" t="s">
        <v>5</v>
      </c>
      <c r="C82" s="344">
        <v>3</v>
      </c>
      <c r="D82" s="345">
        <v>1</v>
      </c>
      <c r="E82" s="204">
        <v>1</v>
      </c>
      <c r="F82" s="231">
        <f>D82-E82</f>
        <v>0</v>
      </c>
      <c r="G82" s="318">
        <v>0</v>
      </c>
      <c r="H82" s="91" t="s">
        <v>92</v>
      </c>
      <c r="I82" s="323" t="s">
        <v>33</v>
      </c>
      <c r="J82" s="236">
        <f>SUM(K82:M82)</f>
        <v>30</v>
      </c>
      <c r="K82" s="204">
        <v>0</v>
      </c>
      <c r="L82" s="204">
        <v>30</v>
      </c>
      <c r="M82" s="182">
        <f>(E82*30)-K82-L82</f>
        <v>0</v>
      </c>
      <c r="N82" s="219">
        <f>F82*26</f>
        <v>0</v>
      </c>
      <c r="O82" s="29"/>
    </row>
    <row r="83" spans="1:15" ht="13.5" thickBot="1">
      <c r="A83" s="346" t="s">
        <v>90</v>
      </c>
      <c r="B83" s="343" t="s">
        <v>5</v>
      </c>
      <c r="C83" s="348">
        <v>4</v>
      </c>
      <c r="D83" s="349">
        <v>1</v>
      </c>
      <c r="E83" s="216">
        <v>1</v>
      </c>
      <c r="F83" s="231">
        <f>D83-E83</f>
        <v>0</v>
      </c>
      <c r="G83" s="322">
        <v>0</v>
      </c>
      <c r="H83" s="179" t="s">
        <v>92</v>
      </c>
      <c r="I83" s="324" t="s">
        <v>33</v>
      </c>
      <c r="J83" s="236">
        <f>SUM(K83:M83)</f>
        <v>30</v>
      </c>
      <c r="K83" s="217">
        <v>0</v>
      </c>
      <c r="L83" s="217">
        <v>30</v>
      </c>
      <c r="M83" s="182">
        <f>(E83*30)-K83-L83</f>
        <v>0</v>
      </c>
      <c r="N83" s="219">
        <f>F83*26</f>
        <v>0</v>
      </c>
      <c r="O83" s="29"/>
    </row>
    <row r="84" spans="1:15" ht="13.5" thickBot="1">
      <c r="A84" s="123"/>
      <c r="B84" s="111" t="s">
        <v>78</v>
      </c>
      <c r="C84" s="233"/>
      <c r="D84" s="224">
        <f>SUM(D80:D83)</f>
        <v>6</v>
      </c>
      <c r="E84" s="213">
        <f aca="true" t="shared" si="9" ref="E84:N84">SUM(E80:E83)</f>
        <v>5</v>
      </c>
      <c r="F84" s="213">
        <f t="shared" si="9"/>
        <v>1</v>
      </c>
      <c r="G84" s="212">
        <f t="shared" si="9"/>
        <v>0</v>
      </c>
      <c r="H84" s="224" t="s">
        <v>63</v>
      </c>
      <c r="I84" s="224" t="s">
        <v>63</v>
      </c>
      <c r="J84" s="224">
        <f t="shared" si="9"/>
        <v>138</v>
      </c>
      <c r="K84" s="213">
        <f t="shared" si="9"/>
        <v>0</v>
      </c>
      <c r="L84" s="213">
        <f t="shared" si="9"/>
        <v>120</v>
      </c>
      <c r="M84" s="212">
        <f t="shared" si="9"/>
        <v>18</v>
      </c>
      <c r="N84" s="94">
        <f t="shared" si="9"/>
        <v>26</v>
      </c>
      <c r="O84" s="29"/>
    </row>
    <row r="85" spans="1:15" ht="12.75">
      <c r="A85" s="52"/>
      <c r="B85" s="41" t="s">
        <v>79</v>
      </c>
      <c r="C85" s="73"/>
      <c r="D85" s="206">
        <v>0</v>
      </c>
      <c r="E85" s="216">
        <v>0</v>
      </c>
      <c r="F85" s="217">
        <v>0</v>
      </c>
      <c r="G85" s="218">
        <v>0</v>
      </c>
      <c r="H85" s="47" t="s">
        <v>63</v>
      </c>
      <c r="I85" s="47" t="s">
        <v>63</v>
      </c>
      <c r="J85" s="210">
        <v>0</v>
      </c>
      <c r="K85" s="217">
        <v>0</v>
      </c>
      <c r="L85" s="217">
        <v>0</v>
      </c>
      <c r="M85" s="219">
        <v>0</v>
      </c>
      <c r="N85" s="90">
        <v>0</v>
      </c>
      <c r="O85" s="29"/>
    </row>
    <row r="86" spans="1:15" ht="13.5" thickBot="1">
      <c r="A86" s="245"/>
      <c r="B86" s="33" t="s">
        <v>80</v>
      </c>
      <c r="C86" s="50"/>
      <c r="D86" s="234">
        <v>0</v>
      </c>
      <c r="E86" s="186">
        <v>0</v>
      </c>
      <c r="F86" s="220">
        <v>0</v>
      </c>
      <c r="G86" s="221">
        <v>0</v>
      </c>
      <c r="H86" s="179" t="s">
        <v>63</v>
      </c>
      <c r="I86" s="179" t="s">
        <v>63</v>
      </c>
      <c r="J86" s="235">
        <v>0</v>
      </c>
      <c r="K86" s="220">
        <v>0</v>
      </c>
      <c r="L86" s="220">
        <v>0</v>
      </c>
      <c r="M86" s="223">
        <v>0</v>
      </c>
      <c r="N86" s="93">
        <v>0</v>
      </c>
      <c r="O86" s="29"/>
    </row>
    <row r="87" spans="1:15" ht="13.5" thickBot="1">
      <c r="A87" s="32" t="s">
        <v>120</v>
      </c>
      <c r="B87" s="30" t="s">
        <v>12</v>
      </c>
      <c r="C87" s="43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225"/>
      <c r="O87" s="29"/>
    </row>
    <row r="88" spans="1:15" ht="12.75">
      <c r="A88" s="350" t="s">
        <v>7</v>
      </c>
      <c r="B88" s="327" t="s">
        <v>106</v>
      </c>
      <c r="C88" s="341">
        <v>3</v>
      </c>
      <c r="D88" s="342">
        <v>2</v>
      </c>
      <c r="E88" s="201">
        <v>1.25</v>
      </c>
      <c r="F88" s="202">
        <f>D88-E88</f>
        <v>0.75</v>
      </c>
      <c r="G88" s="203">
        <v>0</v>
      </c>
      <c r="H88" s="47" t="s">
        <v>92</v>
      </c>
      <c r="I88" s="47" t="s">
        <v>33</v>
      </c>
      <c r="J88" s="236">
        <f aca="true" t="shared" si="10" ref="J88:J98">SUM(K88:M88)</f>
        <v>32.5</v>
      </c>
      <c r="K88" s="202">
        <v>15</v>
      </c>
      <c r="L88" s="202">
        <v>15</v>
      </c>
      <c r="M88" s="317">
        <f>(E88*26)-K88-L88</f>
        <v>2.5</v>
      </c>
      <c r="N88" s="90">
        <f>F88*26</f>
        <v>19.5</v>
      </c>
      <c r="O88" s="29"/>
    </row>
    <row r="89" spans="1:15" ht="12.75">
      <c r="A89" s="351" t="s">
        <v>87</v>
      </c>
      <c r="B89" s="331" t="s">
        <v>107</v>
      </c>
      <c r="C89" s="351">
        <v>4</v>
      </c>
      <c r="D89" s="352">
        <v>3</v>
      </c>
      <c r="E89" s="114">
        <v>2</v>
      </c>
      <c r="F89" s="204">
        <f aca="true" t="shared" si="11" ref="F89:F98">D89-E89</f>
        <v>1</v>
      </c>
      <c r="G89" s="205">
        <v>0</v>
      </c>
      <c r="H89" s="91" t="s">
        <v>92</v>
      </c>
      <c r="I89" s="91" t="s">
        <v>33</v>
      </c>
      <c r="J89" s="236">
        <f t="shared" si="10"/>
        <v>52</v>
      </c>
      <c r="K89" s="204">
        <v>15</v>
      </c>
      <c r="L89" s="204">
        <v>15</v>
      </c>
      <c r="M89" s="318">
        <f aca="true" t="shared" si="12" ref="M89:M98">(E89*26)-K89-L89</f>
        <v>22</v>
      </c>
      <c r="N89" s="90">
        <f aca="true" t="shared" si="13" ref="N89:N98">F89*26</f>
        <v>26</v>
      </c>
      <c r="O89" s="29"/>
    </row>
    <row r="90" spans="1:15" ht="12.75">
      <c r="A90" s="351" t="s">
        <v>89</v>
      </c>
      <c r="B90" s="331" t="s">
        <v>108</v>
      </c>
      <c r="C90" s="351">
        <v>3</v>
      </c>
      <c r="D90" s="352">
        <v>3</v>
      </c>
      <c r="E90" s="114">
        <v>1.5</v>
      </c>
      <c r="F90" s="204">
        <f t="shared" si="11"/>
        <v>1.5</v>
      </c>
      <c r="G90" s="205">
        <v>3</v>
      </c>
      <c r="H90" s="91" t="s">
        <v>102</v>
      </c>
      <c r="I90" s="91" t="s">
        <v>33</v>
      </c>
      <c r="J90" s="236">
        <f t="shared" si="10"/>
        <v>39</v>
      </c>
      <c r="K90" s="204">
        <v>30</v>
      </c>
      <c r="L90" s="204">
        <v>15</v>
      </c>
      <c r="M90" s="318">
        <f t="shared" si="12"/>
        <v>-6</v>
      </c>
      <c r="N90" s="90">
        <f t="shared" si="13"/>
        <v>39</v>
      </c>
      <c r="O90" s="29"/>
    </row>
    <row r="91" spans="1:15" ht="12.75">
      <c r="A91" s="351" t="s">
        <v>90</v>
      </c>
      <c r="B91" s="331" t="s">
        <v>109</v>
      </c>
      <c r="C91" s="351">
        <v>4</v>
      </c>
      <c r="D91" s="352">
        <v>2</v>
      </c>
      <c r="E91" s="114">
        <v>1.25</v>
      </c>
      <c r="F91" s="204">
        <f t="shared" si="11"/>
        <v>0.75</v>
      </c>
      <c r="G91" s="205">
        <v>0</v>
      </c>
      <c r="H91" s="91" t="s">
        <v>92</v>
      </c>
      <c r="I91" s="91" t="s">
        <v>33</v>
      </c>
      <c r="J91" s="236">
        <f t="shared" si="10"/>
        <v>32.5</v>
      </c>
      <c r="K91" s="204">
        <v>0</v>
      </c>
      <c r="L91" s="204">
        <v>30</v>
      </c>
      <c r="M91" s="318">
        <f t="shared" si="12"/>
        <v>2.5</v>
      </c>
      <c r="N91" s="90">
        <f t="shared" si="13"/>
        <v>19.5</v>
      </c>
      <c r="O91" s="29"/>
    </row>
    <row r="92" spans="1:15" ht="12.75">
      <c r="A92" s="351" t="s">
        <v>91</v>
      </c>
      <c r="B92" s="331" t="s">
        <v>110</v>
      </c>
      <c r="C92" s="351">
        <v>3</v>
      </c>
      <c r="D92" s="352">
        <v>3</v>
      </c>
      <c r="E92" s="114">
        <v>1.5</v>
      </c>
      <c r="F92" s="204">
        <f t="shared" si="11"/>
        <v>1.5</v>
      </c>
      <c r="G92" s="205">
        <v>3</v>
      </c>
      <c r="H92" s="91" t="s">
        <v>102</v>
      </c>
      <c r="I92" s="91" t="s">
        <v>33</v>
      </c>
      <c r="J92" s="236">
        <f t="shared" si="10"/>
        <v>39</v>
      </c>
      <c r="K92" s="204">
        <v>15</v>
      </c>
      <c r="L92" s="204">
        <v>15</v>
      </c>
      <c r="M92" s="318">
        <f t="shared" si="12"/>
        <v>9</v>
      </c>
      <c r="N92" s="90">
        <f t="shared" si="13"/>
        <v>39</v>
      </c>
      <c r="O92" s="29"/>
    </row>
    <row r="93" spans="1:15" ht="12.75">
      <c r="A93" s="351" t="s">
        <v>100</v>
      </c>
      <c r="B93" s="353" t="s">
        <v>111</v>
      </c>
      <c r="C93" s="351">
        <v>3</v>
      </c>
      <c r="D93" s="352">
        <v>3</v>
      </c>
      <c r="E93" s="114">
        <v>1.5</v>
      </c>
      <c r="F93" s="204">
        <f t="shared" si="11"/>
        <v>1.5</v>
      </c>
      <c r="G93" s="205">
        <v>0</v>
      </c>
      <c r="H93" s="91" t="s">
        <v>102</v>
      </c>
      <c r="I93" s="91" t="s">
        <v>33</v>
      </c>
      <c r="J93" s="236">
        <f t="shared" si="10"/>
        <v>39</v>
      </c>
      <c r="K93" s="204">
        <v>30</v>
      </c>
      <c r="L93" s="204">
        <v>0</v>
      </c>
      <c r="M93" s="318">
        <f t="shared" si="12"/>
        <v>9</v>
      </c>
      <c r="N93" s="90">
        <f t="shared" si="13"/>
        <v>39</v>
      </c>
      <c r="O93" s="29"/>
    </row>
    <row r="94" spans="1:15" ht="12.75">
      <c r="A94" s="351" t="s">
        <v>101</v>
      </c>
      <c r="B94" s="331" t="s">
        <v>112</v>
      </c>
      <c r="C94" s="351">
        <v>4</v>
      </c>
      <c r="D94" s="352">
        <v>2</v>
      </c>
      <c r="E94" s="114">
        <v>1.25</v>
      </c>
      <c r="F94" s="204">
        <f t="shared" si="11"/>
        <v>0.75</v>
      </c>
      <c r="G94" s="205">
        <v>2</v>
      </c>
      <c r="H94" s="91" t="s">
        <v>92</v>
      </c>
      <c r="I94" s="91" t="s">
        <v>33</v>
      </c>
      <c r="J94" s="236">
        <f t="shared" si="10"/>
        <v>32.5</v>
      </c>
      <c r="K94" s="204">
        <v>0</v>
      </c>
      <c r="L94" s="204">
        <v>30</v>
      </c>
      <c r="M94" s="318">
        <f t="shared" si="12"/>
        <v>2.5</v>
      </c>
      <c r="N94" s="219">
        <f t="shared" si="13"/>
        <v>19.5</v>
      </c>
      <c r="O94" s="29"/>
    </row>
    <row r="95" spans="1:15" ht="12.75">
      <c r="A95" s="351" t="s">
        <v>113</v>
      </c>
      <c r="B95" s="331" t="s">
        <v>114</v>
      </c>
      <c r="C95" s="351">
        <v>3</v>
      </c>
      <c r="D95" s="352">
        <v>2</v>
      </c>
      <c r="E95" s="114">
        <v>1.25</v>
      </c>
      <c r="F95" s="204">
        <f t="shared" si="11"/>
        <v>0.75</v>
      </c>
      <c r="G95" s="205">
        <v>0</v>
      </c>
      <c r="H95" s="91" t="s">
        <v>102</v>
      </c>
      <c r="I95" s="91" t="s">
        <v>33</v>
      </c>
      <c r="J95" s="236">
        <f t="shared" si="10"/>
        <v>32.5</v>
      </c>
      <c r="K95" s="204">
        <v>30</v>
      </c>
      <c r="L95" s="204">
        <v>0</v>
      </c>
      <c r="M95" s="318">
        <f t="shared" si="12"/>
        <v>2.5</v>
      </c>
      <c r="N95" s="219">
        <f t="shared" si="13"/>
        <v>19.5</v>
      </c>
      <c r="O95" s="29"/>
    </row>
    <row r="96" spans="1:15" ht="12.75">
      <c r="A96" s="354" t="s">
        <v>115</v>
      </c>
      <c r="B96" s="355" t="s">
        <v>116</v>
      </c>
      <c r="C96" s="354">
        <v>3</v>
      </c>
      <c r="D96" s="356">
        <v>2</v>
      </c>
      <c r="E96" s="186">
        <v>1.25</v>
      </c>
      <c r="F96" s="204">
        <f t="shared" si="11"/>
        <v>0.75</v>
      </c>
      <c r="G96" s="221">
        <v>3</v>
      </c>
      <c r="H96" s="93" t="s">
        <v>92</v>
      </c>
      <c r="I96" s="93" t="s">
        <v>33</v>
      </c>
      <c r="J96" s="236">
        <f t="shared" si="10"/>
        <v>32.5</v>
      </c>
      <c r="K96" s="220">
        <v>0</v>
      </c>
      <c r="L96" s="220">
        <v>30</v>
      </c>
      <c r="M96" s="318">
        <f t="shared" si="12"/>
        <v>2.5</v>
      </c>
      <c r="N96" s="219">
        <f t="shared" si="13"/>
        <v>19.5</v>
      </c>
      <c r="O96" s="29"/>
    </row>
    <row r="97" spans="1:15" ht="12.75">
      <c r="A97" s="354" t="s">
        <v>117</v>
      </c>
      <c r="B97" s="355" t="s">
        <v>118</v>
      </c>
      <c r="C97" s="354">
        <v>4</v>
      </c>
      <c r="D97" s="356">
        <v>2</v>
      </c>
      <c r="E97" s="186">
        <v>1.25</v>
      </c>
      <c r="F97" s="204">
        <f t="shared" si="11"/>
        <v>0.75</v>
      </c>
      <c r="G97" s="221">
        <v>0</v>
      </c>
      <c r="H97" s="93" t="s">
        <v>92</v>
      </c>
      <c r="I97" s="93" t="s">
        <v>33</v>
      </c>
      <c r="J97" s="236">
        <f t="shared" si="10"/>
        <v>32.5</v>
      </c>
      <c r="K97" s="220">
        <v>0</v>
      </c>
      <c r="L97" s="220">
        <v>30</v>
      </c>
      <c r="M97" s="261">
        <f t="shared" si="12"/>
        <v>2.5</v>
      </c>
      <c r="N97" s="219">
        <f t="shared" si="13"/>
        <v>19.5</v>
      </c>
      <c r="O97" s="29"/>
    </row>
    <row r="98" spans="1:15" ht="13.5" thickBot="1">
      <c r="A98" s="354" t="s">
        <v>119</v>
      </c>
      <c r="B98" s="357" t="s">
        <v>173</v>
      </c>
      <c r="C98" s="354">
        <v>4</v>
      </c>
      <c r="D98" s="356">
        <v>2</v>
      </c>
      <c r="E98" s="186">
        <v>1.25</v>
      </c>
      <c r="F98" s="217">
        <f t="shared" si="11"/>
        <v>0.75</v>
      </c>
      <c r="G98" s="221">
        <v>0</v>
      </c>
      <c r="H98" s="93" t="s">
        <v>102</v>
      </c>
      <c r="I98" s="93" t="s">
        <v>33</v>
      </c>
      <c r="J98" s="236">
        <f t="shared" si="10"/>
        <v>32.5</v>
      </c>
      <c r="K98" s="220">
        <v>30</v>
      </c>
      <c r="L98" s="222">
        <v>0</v>
      </c>
      <c r="M98" s="281">
        <f t="shared" si="12"/>
        <v>2.5</v>
      </c>
      <c r="N98" s="91">
        <f t="shared" si="13"/>
        <v>19.5</v>
      </c>
      <c r="O98" s="29"/>
    </row>
    <row r="99" spans="1:15" ht="13.5" thickBot="1">
      <c r="A99" s="358"/>
      <c r="B99" s="359" t="s">
        <v>78</v>
      </c>
      <c r="C99" s="360"/>
      <c r="D99" s="361">
        <f>SUM(D88:D98)</f>
        <v>26</v>
      </c>
      <c r="E99" s="212">
        <f aca="true" t="shared" si="14" ref="E99:N99">SUM(E88:E98)</f>
        <v>15.25</v>
      </c>
      <c r="F99" s="212">
        <f t="shared" si="14"/>
        <v>10.75</v>
      </c>
      <c r="G99" s="215">
        <f t="shared" si="14"/>
        <v>11</v>
      </c>
      <c r="H99" s="94" t="s">
        <v>63</v>
      </c>
      <c r="I99" s="94" t="s">
        <v>63</v>
      </c>
      <c r="J99" s="212">
        <f t="shared" si="14"/>
        <v>396.5</v>
      </c>
      <c r="K99" s="212">
        <f t="shared" si="14"/>
        <v>165</v>
      </c>
      <c r="L99" s="212">
        <f t="shared" si="14"/>
        <v>180</v>
      </c>
      <c r="M99" s="215">
        <f t="shared" si="14"/>
        <v>51.5</v>
      </c>
      <c r="N99" s="94">
        <f t="shared" si="14"/>
        <v>279.5</v>
      </c>
      <c r="O99" s="29"/>
    </row>
    <row r="100" spans="1:15" ht="12.75">
      <c r="A100" s="52"/>
      <c r="B100" s="41" t="s">
        <v>79</v>
      </c>
      <c r="C100" s="73"/>
      <c r="D100" s="200">
        <f>SUM(D90,D92,D94,D96)</f>
        <v>10</v>
      </c>
      <c r="E100" s="202">
        <f aca="true" t="shared" si="15" ref="E100:N100">SUM(E90,E92,E94,E96)</f>
        <v>5.5</v>
      </c>
      <c r="F100" s="202">
        <f t="shared" si="15"/>
        <v>4.5</v>
      </c>
      <c r="G100" s="201">
        <f t="shared" si="15"/>
        <v>11</v>
      </c>
      <c r="H100" s="200" t="s">
        <v>63</v>
      </c>
      <c r="I100" s="200" t="s">
        <v>63</v>
      </c>
      <c r="J100" s="200">
        <f t="shared" si="15"/>
        <v>143</v>
      </c>
      <c r="K100" s="202">
        <f t="shared" si="15"/>
        <v>45</v>
      </c>
      <c r="L100" s="202">
        <f t="shared" si="15"/>
        <v>90</v>
      </c>
      <c r="M100" s="201">
        <f t="shared" si="15"/>
        <v>8</v>
      </c>
      <c r="N100" s="200">
        <f t="shared" si="15"/>
        <v>117</v>
      </c>
      <c r="O100" s="29"/>
    </row>
    <row r="101" spans="1:15" ht="13.5" thickBot="1">
      <c r="A101" s="245"/>
      <c r="B101" s="33" t="s">
        <v>80</v>
      </c>
      <c r="C101" s="50"/>
      <c r="D101" s="253">
        <v>0</v>
      </c>
      <c r="E101" s="222">
        <v>0</v>
      </c>
      <c r="F101" s="227">
        <v>0</v>
      </c>
      <c r="G101" s="186">
        <v>0</v>
      </c>
      <c r="H101" s="234" t="s">
        <v>63</v>
      </c>
      <c r="I101" s="234" t="s">
        <v>63</v>
      </c>
      <c r="J101" s="253">
        <v>0</v>
      </c>
      <c r="K101" s="227">
        <v>0</v>
      </c>
      <c r="L101" s="222">
        <v>0</v>
      </c>
      <c r="M101" s="186">
        <v>0</v>
      </c>
      <c r="N101" s="69">
        <v>0</v>
      </c>
      <c r="O101" s="29"/>
    </row>
    <row r="102" spans="1:15" ht="13.5" thickBot="1">
      <c r="A102" s="32" t="s">
        <v>122</v>
      </c>
      <c r="B102" s="30" t="s">
        <v>15</v>
      </c>
      <c r="C102" s="43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225"/>
      <c r="O102" s="29"/>
    </row>
    <row r="103" spans="1:15" ht="12.75">
      <c r="A103" s="362" t="s">
        <v>7</v>
      </c>
      <c r="B103" s="347" t="s">
        <v>158</v>
      </c>
      <c r="C103" s="363">
        <v>4</v>
      </c>
      <c r="D103" s="364">
        <v>2</v>
      </c>
      <c r="E103" s="216">
        <v>2</v>
      </c>
      <c r="F103" s="217">
        <f aca="true" t="shared" si="16" ref="F103:F110">D103-E103</f>
        <v>0</v>
      </c>
      <c r="G103" s="218">
        <v>3</v>
      </c>
      <c r="H103" s="90" t="s">
        <v>92</v>
      </c>
      <c r="I103" s="90" t="s">
        <v>33</v>
      </c>
      <c r="J103" s="236">
        <f aca="true" t="shared" si="17" ref="J103:J110">SUM(K103:M103)</f>
        <v>52</v>
      </c>
      <c r="K103" s="246">
        <v>0</v>
      </c>
      <c r="L103" s="247">
        <v>45</v>
      </c>
      <c r="M103" s="317">
        <f aca="true" t="shared" si="18" ref="M103:M110">(E103*26)-K103-L103</f>
        <v>7</v>
      </c>
      <c r="N103" s="90">
        <f aca="true" t="shared" si="19" ref="N103:N110">F103*26</f>
        <v>0</v>
      </c>
      <c r="O103" s="29"/>
    </row>
    <row r="104" spans="1:18" ht="12.75">
      <c r="A104" s="346" t="s">
        <v>87</v>
      </c>
      <c r="B104" s="331" t="s">
        <v>157</v>
      </c>
      <c r="C104" s="351">
        <v>3</v>
      </c>
      <c r="D104" s="365">
        <v>2</v>
      </c>
      <c r="E104" s="55">
        <v>1</v>
      </c>
      <c r="F104" s="217">
        <f t="shared" si="16"/>
        <v>1</v>
      </c>
      <c r="G104" s="71">
        <v>2</v>
      </c>
      <c r="H104" s="62" t="s">
        <v>92</v>
      </c>
      <c r="I104" s="62" t="s">
        <v>33</v>
      </c>
      <c r="J104" s="236">
        <f t="shared" si="17"/>
        <v>26</v>
      </c>
      <c r="K104" s="121">
        <v>0</v>
      </c>
      <c r="L104" s="121">
        <v>15</v>
      </c>
      <c r="M104" s="318">
        <f t="shared" si="18"/>
        <v>11</v>
      </c>
      <c r="N104" s="90">
        <f t="shared" si="19"/>
        <v>26</v>
      </c>
      <c r="O104" s="29"/>
      <c r="Q104" s="1"/>
      <c r="R104" s="1"/>
    </row>
    <row r="105" spans="1:18" ht="12.75">
      <c r="A105" s="331" t="s">
        <v>89</v>
      </c>
      <c r="B105" s="382" t="s">
        <v>176</v>
      </c>
      <c r="C105" s="351">
        <v>3</v>
      </c>
      <c r="D105" s="365">
        <v>6</v>
      </c>
      <c r="E105" s="66">
        <v>3</v>
      </c>
      <c r="F105" s="217">
        <f t="shared" si="16"/>
        <v>3</v>
      </c>
      <c r="G105" s="71">
        <v>0</v>
      </c>
      <c r="H105" s="62" t="s">
        <v>92</v>
      </c>
      <c r="I105" s="62" t="s">
        <v>139</v>
      </c>
      <c r="J105" s="236">
        <f t="shared" si="17"/>
        <v>78</v>
      </c>
      <c r="K105" s="121">
        <v>0</v>
      </c>
      <c r="L105" s="121">
        <v>15</v>
      </c>
      <c r="M105" s="318">
        <f t="shared" si="18"/>
        <v>63</v>
      </c>
      <c r="N105" s="90">
        <f t="shared" si="19"/>
        <v>78</v>
      </c>
      <c r="O105" s="70"/>
      <c r="Q105" s="1"/>
      <c r="R105" s="1"/>
    </row>
    <row r="106" spans="1:18" ht="12.75">
      <c r="A106" s="331" t="s">
        <v>90</v>
      </c>
      <c r="B106" s="382" t="s">
        <v>177</v>
      </c>
      <c r="C106" s="351">
        <v>4</v>
      </c>
      <c r="D106" s="365">
        <v>6</v>
      </c>
      <c r="E106" s="66">
        <v>3</v>
      </c>
      <c r="F106" s="217">
        <f t="shared" si="16"/>
        <v>3</v>
      </c>
      <c r="G106" s="71">
        <v>0</v>
      </c>
      <c r="H106" s="62" t="s">
        <v>92</v>
      </c>
      <c r="I106" s="62" t="s">
        <v>139</v>
      </c>
      <c r="J106" s="236">
        <f t="shared" si="17"/>
        <v>78</v>
      </c>
      <c r="K106" s="121">
        <v>0</v>
      </c>
      <c r="L106" s="121">
        <v>15</v>
      </c>
      <c r="M106" s="318">
        <f t="shared" si="18"/>
        <v>63</v>
      </c>
      <c r="N106" s="90">
        <f t="shared" si="19"/>
        <v>78</v>
      </c>
      <c r="O106" s="70"/>
      <c r="Q106" s="1"/>
      <c r="R106" s="1"/>
    </row>
    <row r="107" spans="1:18" ht="12.75">
      <c r="A107" s="331" t="s">
        <v>91</v>
      </c>
      <c r="B107" s="332" t="s">
        <v>124</v>
      </c>
      <c r="C107" s="351">
        <v>3</v>
      </c>
      <c r="D107" s="365">
        <v>2</v>
      </c>
      <c r="E107" s="66">
        <v>1.5</v>
      </c>
      <c r="F107" s="217">
        <f t="shared" si="16"/>
        <v>0.5</v>
      </c>
      <c r="G107" s="71">
        <v>0</v>
      </c>
      <c r="H107" s="62" t="s">
        <v>92</v>
      </c>
      <c r="I107" s="62" t="s">
        <v>139</v>
      </c>
      <c r="J107" s="236">
        <f t="shared" si="17"/>
        <v>39</v>
      </c>
      <c r="K107" s="121">
        <v>30</v>
      </c>
      <c r="L107" s="121">
        <v>0</v>
      </c>
      <c r="M107" s="318">
        <f t="shared" si="18"/>
        <v>9</v>
      </c>
      <c r="N107" s="90">
        <f t="shared" si="19"/>
        <v>13</v>
      </c>
      <c r="O107" s="70"/>
      <c r="Q107" s="1"/>
      <c r="R107" s="1"/>
    </row>
    <row r="108" spans="1:18" ht="12.75">
      <c r="A108" s="331" t="s">
        <v>100</v>
      </c>
      <c r="B108" s="332" t="s">
        <v>124</v>
      </c>
      <c r="C108" s="351">
        <v>4</v>
      </c>
      <c r="D108" s="365">
        <v>2</v>
      </c>
      <c r="E108" s="66">
        <v>1.5</v>
      </c>
      <c r="F108" s="217">
        <f t="shared" si="16"/>
        <v>0.5</v>
      </c>
      <c r="G108" s="71">
        <v>0</v>
      </c>
      <c r="H108" s="62" t="s">
        <v>92</v>
      </c>
      <c r="I108" s="62" t="s">
        <v>139</v>
      </c>
      <c r="J108" s="236">
        <f t="shared" si="17"/>
        <v>39</v>
      </c>
      <c r="K108" s="121">
        <v>30</v>
      </c>
      <c r="L108" s="121">
        <v>0</v>
      </c>
      <c r="M108" s="318">
        <f t="shared" si="18"/>
        <v>9</v>
      </c>
      <c r="N108" s="90">
        <f t="shared" si="19"/>
        <v>13</v>
      </c>
      <c r="O108" s="70"/>
      <c r="Q108" s="1"/>
      <c r="R108" s="1"/>
    </row>
    <row r="109" spans="1:18" ht="12.75">
      <c r="A109" s="331" t="s">
        <v>101</v>
      </c>
      <c r="B109" s="332" t="s">
        <v>124</v>
      </c>
      <c r="C109" s="351">
        <v>3</v>
      </c>
      <c r="D109" s="352">
        <v>2</v>
      </c>
      <c r="E109" s="114">
        <v>1.5</v>
      </c>
      <c r="F109" s="217">
        <f t="shared" si="16"/>
        <v>0.5</v>
      </c>
      <c r="G109" s="205">
        <v>0</v>
      </c>
      <c r="H109" s="91" t="s">
        <v>92</v>
      </c>
      <c r="I109" s="91" t="s">
        <v>139</v>
      </c>
      <c r="J109" s="236">
        <f t="shared" si="17"/>
        <v>39</v>
      </c>
      <c r="K109" s="249">
        <v>30</v>
      </c>
      <c r="L109" s="249">
        <v>0</v>
      </c>
      <c r="M109" s="318">
        <f t="shared" si="18"/>
        <v>9</v>
      </c>
      <c r="N109" s="90">
        <f t="shared" si="19"/>
        <v>13</v>
      </c>
      <c r="O109" s="70"/>
      <c r="Q109" s="1"/>
      <c r="R109" s="1"/>
    </row>
    <row r="110" spans="1:18" ht="13.5" thickBot="1">
      <c r="A110" s="366" t="s">
        <v>113</v>
      </c>
      <c r="B110" s="335" t="s">
        <v>124</v>
      </c>
      <c r="C110" s="367">
        <v>4</v>
      </c>
      <c r="D110" s="368">
        <v>2</v>
      </c>
      <c r="E110" s="56">
        <v>1.5</v>
      </c>
      <c r="F110" s="217">
        <f t="shared" si="16"/>
        <v>0.5</v>
      </c>
      <c r="G110" s="85">
        <v>0</v>
      </c>
      <c r="H110" s="87" t="s">
        <v>92</v>
      </c>
      <c r="I110" s="87" t="s">
        <v>139</v>
      </c>
      <c r="J110" s="236">
        <f t="shared" si="17"/>
        <v>39</v>
      </c>
      <c r="K110" s="169">
        <v>30</v>
      </c>
      <c r="L110" s="169">
        <v>0</v>
      </c>
      <c r="M110" s="211">
        <f t="shared" si="18"/>
        <v>9</v>
      </c>
      <c r="N110" s="90">
        <f t="shared" si="19"/>
        <v>13</v>
      </c>
      <c r="O110" s="70"/>
      <c r="Q110" s="1"/>
      <c r="R110" s="1"/>
    </row>
    <row r="111" spans="1:18" ht="13.5" thickBot="1">
      <c r="A111" s="123"/>
      <c r="B111" s="111" t="s">
        <v>78</v>
      </c>
      <c r="C111" s="233"/>
      <c r="D111" s="224">
        <f>SUM(D103:D110)</f>
        <v>24</v>
      </c>
      <c r="E111" s="213">
        <f aca="true" t="shared" si="20" ref="E111:N111">SUM(E103:E110)</f>
        <v>15</v>
      </c>
      <c r="F111" s="213">
        <f t="shared" si="20"/>
        <v>9</v>
      </c>
      <c r="G111" s="212">
        <f t="shared" si="20"/>
        <v>5</v>
      </c>
      <c r="H111" s="224" t="s">
        <v>63</v>
      </c>
      <c r="I111" s="224" t="s">
        <v>63</v>
      </c>
      <c r="J111" s="224">
        <f t="shared" si="20"/>
        <v>390</v>
      </c>
      <c r="K111" s="213">
        <f t="shared" si="20"/>
        <v>120</v>
      </c>
      <c r="L111" s="213">
        <f t="shared" si="20"/>
        <v>90</v>
      </c>
      <c r="M111" s="212">
        <f t="shared" si="20"/>
        <v>180</v>
      </c>
      <c r="N111" s="94">
        <f t="shared" si="20"/>
        <v>234</v>
      </c>
      <c r="O111" s="70"/>
      <c r="Q111" s="14"/>
      <c r="R111" s="14"/>
    </row>
    <row r="112" spans="1:18" ht="12.75">
      <c r="A112" s="252"/>
      <c r="B112" s="41" t="s">
        <v>79</v>
      </c>
      <c r="C112" s="73"/>
      <c r="D112" s="200">
        <f>SUM(D103:D104)</f>
        <v>4</v>
      </c>
      <c r="E112" s="202">
        <f aca="true" t="shared" si="21" ref="E112:N112">SUM(E103:E104)</f>
        <v>3</v>
      </c>
      <c r="F112" s="202">
        <f t="shared" si="21"/>
        <v>1</v>
      </c>
      <c r="G112" s="216">
        <f t="shared" si="21"/>
        <v>5</v>
      </c>
      <c r="H112" s="206" t="s">
        <v>63</v>
      </c>
      <c r="I112" s="206" t="s">
        <v>63</v>
      </c>
      <c r="J112" s="206">
        <f t="shared" si="21"/>
        <v>78</v>
      </c>
      <c r="K112" s="217">
        <f t="shared" si="21"/>
        <v>0</v>
      </c>
      <c r="L112" s="217">
        <f t="shared" si="21"/>
        <v>60</v>
      </c>
      <c r="M112" s="216">
        <f t="shared" si="21"/>
        <v>18</v>
      </c>
      <c r="N112" s="47">
        <f t="shared" si="21"/>
        <v>26</v>
      </c>
      <c r="O112" s="29"/>
      <c r="Q112" s="1"/>
      <c r="R112" s="1"/>
    </row>
    <row r="113" spans="1:15" ht="13.5" thickBot="1">
      <c r="A113" s="112"/>
      <c r="B113" s="126" t="s">
        <v>80</v>
      </c>
      <c r="C113" s="229"/>
      <c r="D113" s="253">
        <f>SUM(D105:D110)</f>
        <v>20</v>
      </c>
      <c r="E113" s="222">
        <f aca="true" t="shared" si="22" ref="E113:N113">SUM(E105:E110)</f>
        <v>12</v>
      </c>
      <c r="F113" s="222">
        <f t="shared" si="22"/>
        <v>8</v>
      </c>
      <c r="G113" s="227">
        <f t="shared" si="22"/>
        <v>0</v>
      </c>
      <c r="H113" s="253" t="s">
        <v>63</v>
      </c>
      <c r="I113" s="253" t="s">
        <v>63</v>
      </c>
      <c r="J113" s="253">
        <f t="shared" si="22"/>
        <v>312</v>
      </c>
      <c r="K113" s="222">
        <f t="shared" si="22"/>
        <v>120</v>
      </c>
      <c r="L113" s="222">
        <f t="shared" si="22"/>
        <v>30</v>
      </c>
      <c r="M113" s="227">
        <f t="shared" si="22"/>
        <v>162</v>
      </c>
      <c r="N113" s="69">
        <f t="shared" si="22"/>
        <v>208</v>
      </c>
      <c r="O113" s="29"/>
    </row>
    <row r="114" spans="1:15" ht="13.5" thickBot="1">
      <c r="A114" s="32" t="s">
        <v>14</v>
      </c>
      <c r="B114" s="57" t="s">
        <v>16</v>
      </c>
      <c r="C114" s="30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98"/>
      <c r="O114" s="29"/>
    </row>
    <row r="115" spans="1:15" ht="12.75">
      <c r="A115" s="38" t="s">
        <v>7</v>
      </c>
      <c r="B115" s="255" t="s">
        <v>142</v>
      </c>
      <c r="C115" s="182">
        <v>4</v>
      </c>
      <c r="D115" s="236">
        <v>0.25</v>
      </c>
      <c r="E115" s="202">
        <v>0.25</v>
      </c>
      <c r="F115" s="204">
        <v>0</v>
      </c>
      <c r="G115" s="205">
        <v>0</v>
      </c>
      <c r="H115" s="91" t="s">
        <v>92</v>
      </c>
      <c r="I115" s="91" t="s">
        <v>33</v>
      </c>
      <c r="J115" s="236">
        <v>2</v>
      </c>
      <c r="K115" s="204">
        <v>2</v>
      </c>
      <c r="L115" s="202">
        <v>0</v>
      </c>
      <c r="M115" s="182">
        <v>0</v>
      </c>
      <c r="N115" s="90">
        <v>0</v>
      </c>
      <c r="O115" s="29"/>
    </row>
    <row r="116" spans="1:15" ht="12.75">
      <c r="A116" s="44" t="s">
        <v>87</v>
      </c>
      <c r="B116" s="37" t="s">
        <v>76</v>
      </c>
      <c r="C116" s="211">
        <v>4</v>
      </c>
      <c r="D116" s="235">
        <v>0.25</v>
      </c>
      <c r="E116" s="208">
        <v>0.25</v>
      </c>
      <c r="F116" s="204">
        <v>0</v>
      </c>
      <c r="G116" s="205">
        <v>0</v>
      </c>
      <c r="H116" s="91" t="s">
        <v>92</v>
      </c>
      <c r="I116" s="93" t="s">
        <v>33</v>
      </c>
      <c r="J116" s="235">
        <v>2</v>
      </c>
      <c r="K116" s="220">
        <v>2</v>
      </c>
      <c r="L116" s="220">
        <v>0</v>
      </c>
      <c r="M116" s="211">
        <v>0</v>
      </c>
      <c r="N116" s="92">
        <v>0</v>
      </c>
      <c r="O116" s="29"/>
    </row>
    <row r="117" spans="1:15" ht="13.5" thickBot="1">
      <c r="A117" s="42" t="s">
        <v>89</v>
      </c>
      <c r="B117" s="40" t="s">
        <v>103</v>
      </c>
      <c r="C117" s="187">
        <v>4</v>
      </c>
      <c r="D117" s="235">
        <v>0.5</v>
      </c>
      <c r="E117" s="220">
        <v>0.5</v>
      </c>
      <c r="F117" s="204">
        <v>0</v>
      </c>
      <c r="G117" s="205">
        <v>0</v>
      </c>
      <c r="H117" s="91" t="s">
        <v>92</v>
      </c>
      <c r="I117" s="93" t="s">
        <v>33</v>
      </c>
      <c r="J117" s="235">
        <v>4</v>
      </c>
      <c r="K117" s="220">
        <v>4</v>
      </c>
      <c r="L117" s="220">
        <v>0</v>
      </c>
      <c r="M117" s="187">
        <v>0</v>
      </c>
      <c r="N117" s="93">
        <v>0</v>
      </c>
      <c r="O117" s="29"/>
    </row>
    <row r="118" spans="1:15" ht="13.5" thickBot="1">
      <c r="A118" s="413" t="s">
        <v>78</v>
      </c>
      <c r="B118" s="414"/>
      <c r="C118" s="225"/>
      <c r="D118" s="224">
        <f>SUM(D115:D117)</f>
        <v>1</v>
      </c>
      <c r="E118" s="213">
        <f aca="true" t="shared" si="23" ref="E118:N118">SUM(E115:E117)</f>
        <v>1</v>
      </c>
      <c r="F118" s="213">
        <f t="shared" si="23"/>
        <v>0</v>
      </c>
      <c r="G118" s="225">
        <f t="shared" si="23"/>
        <v>0</v>
      </c>
      <c r="H118" s="94" t="s">
        <v>63</v>
      </c>
      <c r="I118" s="94" t="s">
        <v>63</v>
      </c>
      <c r="J118" s="224">
        <f t="shared" si="23"/>
        <v>8</v>
      </c>
      <c r="K118" s="213">
        <f t="shared" si="23"/>
        <v>8</v>
      </c>
      <c r="L118" s="213">
        <f t="shared" si="23"/>
        <v>0</v>
      </c>
      <c r="M118" s="225">
        <f t="shared" si="23"/>
        <v>0</v>
      </c>
      <c r="N118" s="94">
        <f t="shared" si="23"/>
        <v>0</v>
      </c>
      <c r="O118" s="29"/>
    </row>
    <row r="119" spans="1:15" ht="13.5" thickBot="1">
      <c r="A119" s="32" t="s">
        <v>143</v>
      </c>
      <c r="B119" s="57" t="s">
        <v>144</v>
      </c>
      <c r="C119" s="124"/>
      <c r="D119" s="124"/>
      <c r="E119" s="124"/>
      <c r="F119" s="124"/>
      <c r="G119" s="124"/>
      <c r="H119" s="125"/>
      <c r="I119" s="125"/>
      <c r="J119" s="124"/>
      <c r="K119" s="124"/>
      <c r="L119" s="124"/>
      <c r="M119" s="199"/>
      <c r="N119" s="183"/>
      <c r="O119" s="29"/>
    </row>
    <row r="120" spans="1:15" ht="13.5" thickBot="1">
      <c r="A120" s="110" t="s">
        <v>7</v>
      </c>
      <c r="B120" s="110" t="s">
        <v>165</v>
      </c>
      <c r="C120" s="225">
        <v>4</v>
      </c>
      <c r="D120" s="125">
        <v>3</v>
      </c>
      <c r="E120" s="213">
        <v>0.25</v>
      </c>
      <c r="F120" s="214">
        <v>5.75</v>
      </c>
      <c r="G120" s="214">
        <v>6</v>
      </c>
      <c r="H120" s="94" t="s">
        <v>92</v>
      </c>
      <c r="I120" s="94" t="s">
        <v>33</v>
      </c>
      <c r="J120" s="178">
        <v>6</v>
      </c>
      <c r="K120" s="214">
        <v>0</v>
      </c>
      <c r="L120" s="214">
        <v>0</v>
      </c>
      <c r="M120" s="215">
        <v>6</v>
      </c>
      <c r="N120" s="94">
        <v>150</v>
      </c>
      <c r="O120" s="29"/>
    </row>
    <row r="121" spans="1:15" ht="13.5" thickBot="1">
      <c r="A121" s="123"/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225"/>
      <c r="O121" s="29"/>
    </row>
    <row r="122" spans="1:15" ht="12.75">
      <c r="A122" s="417" t="s">
        <v>145</v>
      </c>
      <c r="B122" s="418"/>
      <c r="C122" s="150">
        <v>3</v>
      </c>
      <c r="D122" s="256">
        <f>SUM(D80,D82,D88,D90,D92,D93,D95,D96,D104,D105,D107,D109)</f>
        <v>30</v>
      </c>
      <c r="E122" s="256">
        <f aca="true" t="shared" si="24" ref="E122:N122">SUM(E104,E105,E96,E95,E93,E92,E90,E88,E80,E82,E107,E109)</f>
        <v>17.75</v>
      </c>
      <c r="F122" s="256">
        <f t="shared" si="24"/>
        <v>12.25</v>
      </c>
      <c r="G122" s="256">
        <f t="shared" si="24"/>
        <v>11</v>
      </c>
      <c r="H122" s="256">
        <f t="shared" si="24"/>
        <v>0</v>
      </c>
      <c r="I122" s="256">
        <f t="shared" si="24"/>
        <v>0</v>
      </c>
      <c r="J122" s="256">
        <f t="shared" si="24"/>
        <v>465.5</v>
      </c>
      <c r="K122" s="256">
        <f t="shared" si="24"/>
        <v>180</v>
      </c>
      <c r="L122" s="256">
        <f t="shared" si="24"/>
        <v>165</v>
      </c>
      <c r="M122" s="256">
        <f t="shared" si="24"/>
        <v>120.5</v>
      </c>
      <c r="N122" s="256">
        <f t="shared" si="24"/>
        <v>318.5</v>
      </c>
      <c r="O122" s="29"/>
    </row>
    <row r="123" spans="1:15" ht="13.5" thickBot="1">
      <c r="A123" s="415" t="s">
        <v>145</v>
      </c>
      <c r="B123" s="416"/>
      <c r="C123" s="151">
        <v>4</v>
      </c>
      <c r="D123" s="155">
        <f>SUM(D81,D83,D89,D91,D94,D97,D98,D103,D106,D108,D110,D115,D116,D117,D120)</f>
        <v>30</v>
      </c>
      <c r="E123" s="155">
        <f aca="true" t="shared" si="25" ref="E123:N123">SUM(E120,E115:E117,E103,E97:E98,E94,E91,E89,E81,E83,E106,E108,E110)</f>
        <v>18.75</v>
      </c>
      <c r="F123" s="155">
        <f t="shared" si="25"/>
        <v>14.25</v>
      </c>
      <c r="G123" s="155">
        <f t="shared" si="25"/>
        <v>11</v>
      </c>
      <c r="H123" s="155">
        <f t="shared" si="25"/>
        <v>0</v>
      </c>
      <c r="I123" s="155">
        <f t="shared" si="25"/>
        <v>0</v>
      </c>
      <c r="J123" s="155">
        <f t="shared" si="25"/>
        <v>473</v>
      </c>
      <c r="K123" s="155">
        <f t="shared" si="25"/>
        <v>113</v>
      </c>
      <c r="L123" s="155">
        <f t="shared" si="25"/>
        <v>225</v>
      </c>
      <c r="M123" s="155">
        <f t="shared" si="25"/>
        <v>135</v>
      </c>
      <c r="N123" s="155">
        <f t="shared" si="25"/>
        <v>371</v>
      </c>
      <c r="O123" s="135"/>
    </row>
    <row r="124" spans="1:15" ht="13.5" thickBot="1">
      <c r="A124" s="137"/>
      <c r="B124" s="119"/>
      <c r="C124" s="138"/>
      <c r="D124" s="138"/>
      <c r="E124" s="138"/>
      <c r="F124" s="138"/>
      <c r="G124" s="258"/>
      <c r="H124" s="258"/>
      <c r="I124" s="258"/>
      <c r="J124" s="258"/>
      <c r="K124" s="258"/>
      <c r="L124" s="258"/>
      <c r="M124" s="259"/>
      <c r="N124" s="260"/>
      <c r="O124" s="136"/>
    </row>
    <row r="125" spans="1:15" ht="13.5" thickBot="1">
      <c r="A125" s="395" t="s">
        <v>123</v>
      </c>
      <c r="B125" s="396"/>
      <c r="C125" s="133" t="s">
        <v>63</v>
      </c>
      <c r="D125" s="170">
        <f>SUM(D122:D123)</f>
        <v>60</v>
      </c>
      <c r="E125" s="170">
        <f aca="true" t="shared" si="26" ref="E125:N125">SUM(E122:E123)</f>
        <v>36.5</v>
      </c>
      <c r="F125" s="170">
        <f t="shared" si="26"/>
        <v>26.5</v>
      </c>
      <c r="G125" s="170">
        <f t="shared" si="26"/>
        <v>22</v>
      </c>
      <c r="H125" s="170">
        <f t="shared" si="26"/>
        <v>0</v>
      </c>
      <c r="I125" s="170">
        <f t="shared" si="26"/>
        <v>0</v>
      </c>
      <c r="J125" s="170">
        <f t="shared" si="26"/>
        <v>938.5</v>
      </c>
      <c r="K125" s="170">
        <f t="shared" si="26"/>
        <v>293</v>
      </c>
      <c r="L125" s="170">
        <f t="shared" si="26"/>
        <v>390</v>
      </c>
      <c r="M125" s="170">
        <f t="shared" si="26"/>
        <v>255.5</v>
      </c>
      <c r="N125" s="170">
        <f t="shared" si="26"/>
        <v>689.5</v>
      </c>
      <c r="O125" s="136"/>
    </row>
    <row r="126" spans="1:15" ht="12.75">
      <c r="A126" s="15"/>
      <c r="B126" s="15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36"/>
    </row>
    <row r="127" spans="1:14" ht="12.75">
      <c r="A127" s="4"/>
      <c r="B127" s="26"/>
      <c r="C127" s="4"/>
      <c r="D127" s="4"/>
      <c r="E127" s="4"/>
      <c r="F127" s="4"/>
      <c r="G127" s="190"/>
      <c r="H127" s="190"/>
      <c r="I127" s="190"/>
      <c r="J127" s="190"/>
      <c r="K127" s="190"/>
      <c r="L127" s="190"/>
      <c r="M127" s="190"/>
      <c r="N127" s="190"/>
    </row>
    <row r="128" spans="2:7" ht="13.5" thickBot="1">
      <c r="B128" s="1" t="s">
        <v>125</v>
      </c>
      <c r="G128" s="9"/>
    </row>
    <row r="129" spans="1:14" ht="12.75">
      <c r="A129" s="16" t="s">
        <v>0</v>
      </c>
      <c r="B129" s="17"/>
      <c r="C129" s="20"/>
      <c r="D129" s="397" t="s">
        <v>50</v>
      </c>
      <c r="E129" s="398"/>
      <c r="F129" s="398"/>
      <c r="G129" s="88" t="s">
        <v>39</v>
      </c>
      <c r="H129" s="96" t="s">
        <v>1</v>
      </c>
      <c r="I129" s="98" t="s">
        <v>43</v>
      </c>
      <c r="J129" s="397" t="s">
        <v>53</v>
      </c>
      <c r="K129" s="398"/>
      <c r="L129" s="398"/>
      <c r="M129" s="398"/>
      <c r="N129" s="226"/>
    </row>
    <row r="130" spans="1:14" ht="12.75">
      <c r="A130" s="21"/>
      <c r="B130" s="18" t="s">
        <v>17</v>
      </c>
      <c r="C130" s="77" t="s">
        <v>41</v>
      </c>
      <c r="D130" s="184" t="s">
        <v>2</v>
      </c>
      <c r="E130" s="185" t="s">
        <v>47</v>
      </c>
      <c r="F130" s="24" t="s">
        <v>28</v>
      </c>
      <c r="G130" s="82" t="s">
        <v>51</v>
      </c>
      <c r="H130" s="97" t="s">
        <v>49</v>
      </c>
      <c r="I130" s="97" t="s">
        <v>44</v>
      </c>
      <c r="J130" s="115" t="s">
        <v>2</v>
      </c>
      <c r="K130" s="399" t="s">
        <v>54</v>
      </c>
      <c r="L130" s="399"/>
      <c r="M130" s="261" t="s">
        <v>52</v>
      </c>
      <c r="N130" s="78" t="s">
        <v>137</v>
      </c>
    </row>
    <row r="131" spans="1:14" ht="12.75">
      <c r="A131" s="3"/>
      <c r="B131" s="18" t="s">
        <v>3</v>
      </c>
      <c r="C131" s="23"/>
      <c r="D131" s="21"/>
      <c r="E131" s="185" t="s">
        <v>18</v>
      </c>
      <c r="F131" s="10" t="s">
        <v>34</v>
      </c>
      <c r="G131" s="83" t="s">
        <v>71</v>
      </c>
      <c r="H131" s="97"/>
      <c r="I131" s="97" t="s">
        <v>45</v>
      </c>
      <c r="J131" s="188"/>
      <c r="K131" s="25" t="s">
        <v>19</v>
      </c>
      <c r="L131" s="189" t="s">
        <v>70</v>
      </c>
      <c r="M131" s="22"/>
      <c r="N131" s="78" t="s">
        <v>138</v>
      </c>
    </row>
    <row r="132" spans="1:14" ht="12.75">
      <c r="A132" s="21"/>
      <c r="B132" s="18"/>
      <c r="C132" s="190"/>
      <c r="D132" s="21"/>
      <c r="E132" s="185" t="s">
        <v>42</v>
      </c>
      <c r="F132" s="10" t="s">
        <v>29</v>
      </c>
      <c r="G132" s="83" t="s">
        <v>72</v>
      </c>
      <c r="H132" s="238"/>
      <c r="I132" s="97" t="s">
        <v>46</v>
      </c>
      <c r="J132" s="86"/>
      <c r="K132" s="191"/>
      <c r="L132" s="27"/>
      <c r="M132" s="11"/>
      <c r="N132" s="79"/>
    </row>
    <row r="133" spans="1:14" ht="12.75">
      <c r="A133" s="21"/>
      <c r="B133" s="107"/>
      <c r="C133" s="130"/>
      <c r="D133" s="21"/>
      <c r="E133" s="185" t="s">
        <v>48</v>
      </c>
      <c r="F133" s="10"/>
      <c r="G133" s="83" t="s">
        <v>32</v>
      </c>
      <c r="H133" s="97"/>
      <c r="I133" s="238" t="s">
        <v>75</v>
      </c>
      <c r="J133" s="191"/>
      <c r="K133" s="191"/>
      <c r="L133" s="192"/>
      <c r="M133" s="262"/>
      <c r="N133" s="107"/>
    </row>
    <row r="134" spans="1:14" ht="12.75">
      <c r="A134" s="21"/>
      <c r="B134" s="107"/>
      <c r="C134" s="130"/>
      <c r="D134" s="21"/>
      <c r="E134" s="185"/>
      <c r="F134" s="10"/>
      <c r="G134" s="83"/>
      <c r="H134" s="97"/>
      <c r="I134" s="238"/>
      <c r="J134" s="191"/>
      <c r="K134" s="191"/>
      <c r="L134" s="192"/>
      <c r="M134" s="262"/>
      <c r="N134" s="107"/>
    </row>
    <row r="135" spans="1:14" ht="13.5" thickBot="1">
      <c r="A135" s="110"/>
      <c r="B135" s="193"/>
      <c r="C135" s="9"/>
      <c r="D135" s="112"/>
      <c r="E135" s="194"/>
      <c r="F135" s="195"/>
      <c r="G135" s="195"/>
      <c r="H135" s="241"/>
      <c r="I135" s="241"/>
      <c r="J135" s="196"/>
      <c r="K135" s="196"/>
      <c r="L135" s="197"/>
      <c r="M135" s="262"/>
      <c r="N135" s="107"/>
    </row>
    <row r="136" spans="1:14" ht="13.5" thickBot="1">
      <c r="A136" s="123"/>
      <c r="B136" s="8" t="s">
        <v>40</v>
      </c>
      <c r="C136" s="9"/>
      <c r="D136" s="9"/>
      <c r="E136" s="9"/>
      <c r="F136" s="9"/>
      <c r="G136" s="124"/>
      <c r="H136" s="124"/>
      <c r="I136" s="124"/>
      <c r="J136" s="124"/>
      <c r="K136" s="9"/>
      <c r="L136" s="9"/>
      <c r="M136" s="124"/>
      <c r="N136" s="198"/>
    </row>
    <row r="137" spans="1:14" ht="12.75">
      <c r="A137" s="7" t="s">
        <v>10</v>
      </c>
      <c r="B137" s="4" t="s">
        <v>8</v>
      </c>
      <c r="C137" s="190"/>
      <c r="D137" s="190"/>
      <c r="E137" s="190"/>
      <c r="F137" s="190"/>
      <c r="G137" s="199"/>
      <c r="H137" s="199"/>
      <c r="I137" s="199"/>
      <c r="J137" s="199"/>
      <c r="K137" s="190"/>
      <c r="L137" s="190"/>
      <c r="M137" s="199"/>
      <c r="N137" s="20"/>
    </row>
    <row r="138" spans="1:14" ht="13.5" thickBot="1">
      <c r="A138" s="381">
        <v>1</v>
      </c>
      <c r="B138" s="381" t="s">
        <v>4</v>
      </c>
      <c r="C138" s="204">
        <v>5</v>
      </c>
      <c r="D138" s="204">
        <v>2</v>
      </c>
      <c r="E138" s="204">
        <v>1.5</v>
      </c>
      <c r="F138" s="204">
        <f>D138-E138</f>
        <v>0.5</v>
      </c>
      <c r="G138" s="204">
        <v>0</v>
      </c>
      <c r="H138" s="204" t="s">
        <v>102</v>
      </c>
      <c r="I138" s="204" t="s">
        <v>139</v>
      </c>
      <c r="J138" s="204">
        <f>SUM(K138:M138)</f>
        <v>39</v>
      </c>
      <c r="K138" s="204">
        <v>0</v>
      </c>
      <c r="L138" s="204">
        <v>30</v>
      </c>
      <c r="M138" s="204">
        <f>(E138*26)-K138-L138</f>
        <v>9</v>
      </c>
      <c r="N138" s="204">
        <f>F138*26</f>
        <v>13</v>
      </c>
    </row>
    <row r="139" spans="1:14" ht="13.5" thickBot="1">
      <c r="A139" s="111"/>
      <c r="B139" s="198" t="s">
        <v>78</v>
      </c>
      <c r="C139" s="269"/>
      <c r="D139" s="268">
        <f>SUM(D129:D138)</f>
        <v>2</v>
      </c>
      <c r="E139" s="268">
        <f>SUM(E129:E138)</f>
        <v>1.5</v>
      </c>
      <c r="F139" s="268">
        <f>SUM(F129:F138)</f>
        <v>0.5</v>
      </c>
      <c r="G139" s="270">
        <f>SUM(G129:G138)</f>
        <v>0</v>
      </c>
      <c r="H139" s="269" t="s">
        <v>63</v>
      </c>
      <c r="I139" s="269" t="s">
        <v>63</v>
      </c>
      <c r="J139" s="268">
        <f>SUM(J129:J138)</f>
        <v>39</v>
      </c>
      <c r="K139" s="268">
        <f>SUM(K129:K138)</f>
        <v>0</v>
      </c>
      <c r="L139" s="268">
        <f>SUM(L129:L138)</f>
        <v>30</v>
      </c>
      <c r="M139" s="270">
        <f>SUM(M129:M138)</f>
        <v>9</v>
      </c>
      <c r="N139" s="279">
        <f>SUM(N129:N138)</f>
        <v>13</v>
      </c>
    </row>
    <row r="140" spans="1:14" ht="12.75">
      <c r="A140" s="53"/>
      <c r="B140" s="39" t="s">
        <v>79</v>
      </c>
      <c r="C140" s="271"/>
      <c r="D140" s="290">
        <f>SUM(D130:D131)</f>
        <v>0</v>
      </c>
      <c r="E140" s="61">
        <f>SUM(E130:E131)</f>
        <v>0</v>
      </c>
      <c r="F140" s="61">
        <f>SUM(F130:F131)</f>
        <v>0</v>
      </c>
      <c r="G140" s="273">
        <f>SUM(G130:G131)</f>
        <v>0</v>
      </c>
      <c r="H140" s="80" t="s">
        <v>63</v>
      </c>
      <c r="I140" s="80" t="s">
        <v>63</v>
      </c>
      <c r="J140" s="291">
        <f>SUM(J130:J131)</f>
        <v>0</v>
      </c>
      <c r="K140" s="61">
        <f>SUM(K130:K131)</f>
        <v>0</v>
      </c>
      <c r="L140" s="61">
        <f>SUM(L130:L131)</f>
        <v>0</v>
      </c>
      <c r="M140" s="273">
        <f>SUM(M130:M131)</f>
        <v>0</v>
      </c>
      <c r="N140" s="60">
        <f>SUM(N130:N131)</f>
        <v>0</v>
      </c>
    </row>
    <row r="141" spans="1:14" ht="13.5" thickBot="1">
      <c r="A141" s="42"/>
      <c r="B141" s="156" t="s">
        <v>80</v>
      </c>
      <c r="C141" s="276"/>
      <c r="D141" s="250">
        <f>SUM(D133:D138)</f>
        <v>2</v>
      </c>
      <c r="E141" s="56">
        <f>SUM(E129,E135:E138)</f>
        <v>1.5</v>
      </c>
      <c r="F141" s="56">
        <f>SUM(F129,F135:F138)</f>
        <v>0.5</v>
      </c>
      <c r="G141" s="65">
        <f>SUM(G129,G135:G138)</f>
        <v>0</v>
      </c>
      <c r="H141" s="277" t="s">
        <v>63</v>
      </c>
      <c r="I141" s="277" t="s">
        <v>63</v>
      </c>
      <c r="J141" s="250">
        <f>SUM(J129,J135:J138)</f>
        <v>39</v>
      </c>
      <c r="K141" s="56">
        <f>SUM(K129,K135:K138)</f>
        <v>0</v>
      </c>
      <c r="L141" s="56">
        <f>SUM(L129,L135:L138)</f>
        <v>30</v>
      </c>
      <c r="M141" s="65">
        <f>SUM(M129,M135:M138)</f>
        <v>9</v>
      </c>
      <c r="N141" s="68">
        <f>SUM(N129,N135:N138)</f>
        <v>13</v>
      </c>
    </row>
    <row r="142" spans="1:14" ht="13.5" thickBot="1">
      <c r="A142" s="112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93"/>
    </row>
    <row r="143" spans="1:14" ht="13.5" thickBot="1">
      <c r="A143" s="157" t="s">
        <v>10</v>
      </c>
      <c r="B143" s="30" t="s">
        <v>12</v>
      </c>
      <c r="C143" s="57"/>
      <c r="D143" s="124"/>
      <c r="E143" s="263"/>
      <c r="F143" s="264"/>
      <c r="G143" s="124"/>
      <c r="H143" s="124"/>
      <c r="I143" s="124"/>
      <c r="J143" s="124"/>
      <c r="K143" s="265"/>
      <c r="L143" s="264"/>
      <c r="M143" s="124"/>
      <c r="N143" s="198"/>
    </row>
    <row r="144" spans="1:14" ht="12.75">
      <c r="A144" s="327" t="s">
        <v>7</v>
      </c>
      <c r="B144" s="328" t="s">
        <v>126</v>
      </c>
      <c r="C144" s="329">
        <v>6</v>
      </c>
      <c r="D144" s="330">
        <v>3</v>
      </c>
      <c r="E144" s="61">
        <v>1.5</v>
      </c>
      <c r="F144" s="61">
        <f>D144-E144</f>
        <v>1.5</v>
      </c>
      <c r="G144" s="84">
        <v>3</v>
      </c>
      <c r="H144" s="60" t="s">
        <v>92</v>
      </c>
      <c r="I144" s="60" t="s">
        <v>33</v>
      </c>
      <c r="J144" s="66">
        <f aca="true" t="shared" si="27" ref="J144:J153">SUM(K144:M144)</f>
        <v>39</v>
      </c>
      <c r="K144" s="61">
        <v>0</v>
      </c>
      <c r="L144" s="168">
        <v>30</v>
      </c>
      <c r="M144" s="166">
        <f>(E144*26)-K144-L144</f>
        <v>9</v>
      </c>
      <c r="N144" s="80">
        <f>F144*26</f>
        <v>39</v>
      </c>
    </row>
    <row r="145" spans="1:14" ht="12.75">
      <c r="A145" s="331" t="s">
        <v>87</v>
      </c>
      <c r="B145" s="332" t="s">
        <v>127</v>
      </c>
      <c r="C145" s="333">
        <v>5</v>
      </c>
      <c r="D145" s="334">
        <v>3</v>
      </c>
      <c r="E145" s="55">
        <v>2</v>
      </c>
      <c r="F145" s="55">
        <f aca="true" t="shared" si="28" ref="F145:F153">D145-E145</f>
        <v>1</v>
      </c>
      <c r="G145" s="71">
        <v>4</v>
      </c>
      <c r="H145" s="62" t="s">
        <v>92</v>
      </c>
      <c r="I145" s="62" t="s">
        <v>33</v>
      </c>
      <c r="J145" s="66">
        <f t="shared" si="27"/>
        <v>52</v>
      </c>
      <c r="K145" s="55">
        <v>0</v>
      </c>
      <c r="L145" s="280">
        <v>30</v>
      </c>
      <c r="M145" s="172">
        <f aca="true" t="shared" si="29" ref="M145:M153">(E145*26)-K145-L145</f>
        <v>22</v>
      </c>
      <c r="N145" s="80">
        <f aca="true" t="shared" si="30" ref="N145:N153">F145*26</f>
        <v>26</v>
      </c>
    </row>
    <row r="146" spans="1:14" ht="12.75">
      <c r="A146" s="331" t="s">
        <v>89</v>
      </c>
      <c r="B146" s="332" t="s">
        <v>128</v>
      </c>
      <c r="C146" s="333">
        <v>5</v>
      </c>
      <c r="D146" s="334">
        <v>2</v>
      </c>
      <c r="E146" s="55">
        <v>1</v>
      </c>
      <c r="F146" s="325">
        <f t="shared" si="28"/>
        <v>1</v>
      </c>
      <c r="G146" s="71">
        <v>0</v>
      </c>
      <c r="H146" s="62" t="s">
        <v>92</v>
      </c>
      <c r="I146" s="62" t="s">
        <v>33</v>
      </c>
      <c r="J146" s="66">
        <f t="shared" si="27"/>
        <v>26</v>
      </c>
      <c r="K146" s="55">
        <v>0</v>
      </c>
      <c r="L146" s="121">
        <v>30</v>
      </c>
      <c r="M146" s="172">
        <f t="shared" si="29"/>
        <v>-4</v>
      </c>
      <c r="N146" s="80">
        <f t="shared" si="30"/>
        <v>26</v>
      </c>
    </row>
    <row r="147" spans="1:14" ht="12.75">
      <c r="A147" s="331" t="s">
        <v>90</v>
      </c>
      <c r="B147" s="332" t="s">
        <v>129</v>
      </c>
      <c r="C147" s="333">
        <v>6</v>
      </c>
      <c r="D147" s="334">
        <v>3</v>
      </c>
      <c r="E147" s="55">
        <v>2</v>
      </c>
      <c r="F147" s="55">
        <f t="shared" si="28"/>
        <v>1</v>
      </c>
      <c r="G147" s="71">
        <v>0</v>
      </c>
      <c r="H147" s="62" t="s">
        <v>92</v>
      </c>
      <c r="I147" s="62" t="s">
        <v>33</v>
      </c>
      <c r="J147" s="66">
        <f t="shared" si="27"/>
        <v>52</v>
      </c>
      <c r="K147" s="55">
        <v>0</v>
      </c>
      <c r="L147" s="121">
        <v>30</v>
      </c>
      <c r="M147" s="172">
        <f t="shared" si="29"/>
        <v>22</v>
      </c>
      <c r="N147" s="80">
        <f t="shared" si="30"/>
        <v>26</v>
      </c>
    </row>
    <row r="148" spans="1:14" ht="12.75">
      <c r="A148" s="331" t="s">
        <v>91</v>
      </c>
      <c r="B148" s="332" t="s">
        <v>130</v>
      </c>
      <c r="C148" s="333">
        <v>6</v>
      </c>
      <c r="D148" s="334">
        <v>3</v>
      </c>
      <c r="E148" s="55">
        <v>1.75</v>
      </c>
      <c r="F148" s="55">
        <f t="shared" si="28"/>
        <v>1.25</v>
      </c>
      <c r="G148" s="71">
        <v>0</v>
      </c>
      <c r="H148" s="62" t="s">
        <v>92</v>
      </c>
      <c r="I148" s="62" t="s">
        <v>33</v>
      </c>
      <c r="J148" s="66">
        <f t="shared" si="27"/>
        <v>45.5</v>
      </c>
      <c r="K148" s="55">
        <v>0</v>
      </c>
      <c r="L148" s="121">
        <v>30</v>
      </c>
      <c r="M148" s="307">
        <f t="shared" si="29"/>
        <v>15.5</v>
      </c>
      <c r="N148" s="80">
        <f t="shared" si="30"/>
        <v>32.5</v>
      </c>
    </row>
    <row r="149" spans="1:14" ht="12.75">
      <c r="A149" s="331" t="s">
        <v>100</v>
      </c>
      <c r="B149" s="332" t="s">
        <v>131</v>
      </c>
      <c r="C149" s="333">
        <v>5</v>
      </c>
      <c r="D149" s="334">
        <v>2</v>
      </c>
      <c r="E149" s="55">
        <v>1</v>
      </c>
      <c r="F149" s="55">
        <f t="shared" si="28"/>
        <v>1</v>
      </c>
      <c r="G149" s="71">
        <v>0</v>
      </c>
      <c r="H149" s="62" t="s">
        <v>92</v>
      </c>
      <c r="I149" s="62" t="s">
        <v>33</v>
      </c>
      <c r="J149" s="66">
        <f t="shared" si="27"/>
        <v>26</v>
      </c>
      <c r="K149" s="55">
        <v>30</v>
      </c>
      <c r="L149" s="121">
        <v>0</v>
      </c>
      <c r="M149" s="172">
        <f t="shared" si="29"/>
        <v>-4</v>
      </c>
      <c r="N149" s="326">
        <f t="shared" si="30"/>
        <v>26</v>
      </c>
    </row>
    <row r="150" spans="1:14" ht="12.75">
      <c r="A150" s="331" t="s">
        <v>101</v>
      </c>
      <c r="B150" s="332" t="s">
        <v>132</v>
      </c>
      <c r="C150" s="333">
        <v>6</v>
      </c>
      <c r="D150" s="334">
        <v>3</v>
      </c>
      <c r="E150" s="55">
        <v>1.75</v>
      </c>
      <c r="F150" s="55">
        <f t="shared" si="28"/>
        <v>1.25</v>
      </c>
      <c r="G150" s="71">
        <v>0</v>
      </c>
      <c r="H150" s="62" t="s">
        <v>92</v>
      </c>
      <c r="I150" s="62" t="s">
        <v>33</v>
      </c>
      <c r="J150" s="66">
        <f t="shared" si="27"/>
        <v>45.5</v>
      </c>
      <c r="K150" s="55">
        <v>30</v>
      </c>
      <c r="L150" s="121">
        <v>0</v>
      </c>
      <c r="M150" s="172">
        <f t="shared" si="29"/>
        <v>15.5</v>
      </c>
      <c r="N150" s="80">
        <f t="shared" si="30"/>
        <v>32.5</v>
      </c>
    </row>
    <row r="151" spans="1:14" ht="12.75">
      <c r="A151" s="331" t="s">
        <v>113</v>
      </c>
      <c r="B151" s="332" t="s">
        <v>133</v>
      </c>
      <c r="C151" s="333">
        <v>5</v>
      </c>
      <c r="D151" s="334">
        <v>5</v>
      </c>
      <c r="E151" s="55">
        <v>2</v>
      </c>
      <c r="F151" s="55">
        <f t="shared" si="28"/>
        <v>3</v>
      </c>
      <c r="G151" s="71">
        <v>0</v>
      </c>
      <c r="H151" s="62" t="s">
        <v>92</v>
      </c>
      <c r="I151" s="62" t="s">
        <v>139</v>
      </c>
      <c r="J151" s="66">
        <f t="shared" si="27"/>
        <v>52</v>
      </c>
      <c r="K151" s="55">
        <v>0</v>
      </c>
      <c r="L151" s="121">
        <v>30</v>
      </c>
      <c r="M151" s="172">
        <f t="shared" si="29"/>
        <v>22</v>
      </c>
      <c r="N151" s="80">
        <f t="shared" si="30"/>
        <v>78</v>
      </c>
    </row>
    <row r="152" spans="1:14" ht="12.75">
      <c r="A152" s="331" t="s">
        <v>115</v>
      </c>
      <c r="B152" s="332" t="s">
        <v>133</v>
      </c>
      <c r="C152" s="333">
        <v>6</v>
      </c>
      <c r="D152" s="334">
        <v>5</v>
      </c>
      <c r="E152" s="55">
        <v>2</v>
      </c>
      <c r="F152" s="55">
        <f t="shared" si="28"/>
        <v>3</v>
      </c>
      <c r="G152" s="71">
        <v>0</v>
      </c>
      <c r="H152" s="62" t="s">
        <v>92</v>
      </c>
      <c r="I152" s="62" t="s">
        <v>139</v>
      </c>
      <c r="J152" s="66">
        <f t="shared" si="27"/>
        <v>52</v>
      </c>
      <c r="K152" s="55">
        <v>0</v>
      </c>
      <c r="L152" s="121">
        <v>30</v>
      </c>
      <c r="M152" s="172">
        <f t="shared" si="29"/>
        <v>22</v>
      </c>
      <c r="N152" s="80">
        <f t="shared" si="30"/>
        <v>78</v>
      </c>
    </row>
    <row r="153" spans="1:14" ht="13.5" thickBot="1">
      <c r="A153" s="335" t="s">
        <v>117</v>
      </c>
      <c r="B153" s="336" t="s">
        <v>170</v>
      </c>
      <c r="C153" s="337">
        <v>5</v>
      </c>
      <c r="D153" s="337">
        <v>3</v>
      </c>
      <c r="E153" s="56">
        <v>1.75</v>
      </c>
      <c r="F153" s="274">
        <f t="shared" si="28"/>
        <v>1.25</v>
      </c>
      <c r="G153" s="85">
        <v>0</v>
      </c>
      <c r="H153" s="87" t="s">
        <v>102</v>
      </c>
      <c r="I153" s="87" t="s">
        <v>33</v>
      </c>
      <c r="J153" s="66">
        <f t="shared" si="27"/>
        <v>45.5</v>
      </c>
      <c r="K153" s="56">
        <v>30</v>
      </c>
      <c r="L153" s="169">
        <v>0</v>
      </c>
      <c r="M153" s="307">
        <f t="shared" si="29"/>
        <v>15.5</v>
      </c>
      <c r="N153" s="80">
        <f t="shared" si="30"/>
        <v>32.5</v>
      </c>
    </row>
    <row r="154" spans="1:14" ht="13.5" thickBot="1">
      <c r="A154" s="111"/>
      <c r="B154" s="198" t="s">
        <v>78</v>
      </c>
      <c r="C154" s="266"/>
      <c r="D154" s="267">
        <f>SUM(D144:D153)</f>
        <v>32</v>
      </c>
      <c r="E154" s="338">
        <f aca="true" t="shared" si="31" ref="E154:N154">SUM(E144:E153)</f>
        <v>16.75</v>
      </c>
      <c r="F154" s="338">
        <f t="shared" si="31"/>
        <v>15.25</v>
      </c>
      <c r="G154" s="268">
        <f t="shared" si="31"/>
        <v>7</v>
      </c>
      <c r="H154" s="267">
        <f t="shared" si="31"/>
        <v>0</v>
      </c>
      <c r="I154" s="267">
        <f t="shared" si="31"/>
        <v>0</v>
      </c>
      <c r="J154" s="267">
        <f t="shared" si="31"/>
        <v>435.5</v>
      </c>
      <c r="K154" s="338">
        <f t="shared" si="31"/>
        <v>90</v>
      </c>
      <c r="L154" s="338">
        <f t="shared" si="31"/>
        <v>210</v>
      </c>
      <c r="M154" s="268">
        <f t="shared" si="31"/>
        <v>135.5</v>
      </c>
      <c r="N154" s="269">
        <f t="shared" si="31"/>
        <v>396.5</v>
      </c>
    </row>
    <row r="155" spans="1:14" ht="12.75">
      <c r="A155" s="53"/>
      <c r="B155" s="39" t="s">
        <v>79</v>
      </c>
      <c r="C155" s="271"/>
      <c r="D155" s="272">
        <f>SUM(D144:D145)</f>
        <v>6</v>
      </c>
      <c r="E155" s="274">
        <f aca="true" t="shared" si="32" ref="E155:N155">SUM(E144:E145)</f>
        <v>3.5</v>
      </c>
      <c r="F155" s="274">
        <f t="shared" si="32"/>
        <v>2.5</v>
      </c>
      <c r="G155" s="273">
        <f t="shared" si="32"/>
        <v>7</v>
      </c>
      <c r="H155" s="272" t="s">
        <v>63</v>
      </c>
      <c r="I155" s="272" t="s">
        <v>63</v>
      </c>
      <c r="J155" s="272">
        <f t="shared" si="32"/>
        <v>91</v>
      </c>
      <c r="K155" s="274">
        <f t="shared" si="32"/>
        <v>0</v>
      </c>
      <c r="L155" s="274">
        <f t="shared" si="32"/>
        <v>60</v>
      </c>
      <c r="M155" s="273">
        <f t="shared" si="32"/>
        <v>31</v>
      </c>
      <c r="N155" s="60">
        <f t="shared" si="32"/>
        <v>65</v>
      </c>
    </row>
    <row r="156" spans="1:14" ht="13.5" thickBot="1">
      <c r="A156" s="44"/>
      <c r="B156" s="35" t="s">
        <v>80</v>
      </c>
      <c r="C156" s="276"/>
      <c r="D156" s="250">
        <f>SUM(D151:D152)</f>
        <v>10</v>
      </c>
      <c r="E156" s="56">
        <f aca="true" t="shared" si="33" ref="E156:N156">SUM(E151:E152)</f>
        <v>4</v>
      </c>
      <c r="F156" s="56">
        <f t="shared" si="33"/>
        <v>6</v>
      </c>
      <c r="G156" s="65">
        <f t="shared" si="33"/>
        <v>0</v>
      </c>
      <c r="H156" s="277" t="s">
        <v>63</v>
      </c>
      <c r="I156" s="277" t="s">
        <v>63</v>
      </c>
      <c r="J156" s="250">
        <f t="shared" si="33"/>
        <v>104</v>
      </c>
      <c r="K156" s="56">
        <f t="shared" si="33"/>
        <v>0</v>
      </c>
      <c r="L156" s="56">
        <f t="shared" si="33"/>
        <v>60</v>
      </c>
      <c r="M156" s="65">
        <f t="shared" si="33"/>
        <v>44</v>
      </c>
      <c r="N156" s="87">
        <f t="shared" si="33"/>
        <v>156</v>
      </c>
    </row>
    <row r="157" spans="1:14" ht="13.5" thickBot="1">
      <c r="A157" s="157" t="s">
        <v>11</v>
      </c>
      <c r="B157" s="30" t="s">
        <v>15</v>
      </c>
      <c r="C157" s="64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9"/>
    </row>
    <row r="158" spans="1:14" ht="12.75">
      <c r="A158" s="41" t="s">
        <v>7</v>
      </c>
      <c r="B158" s="67" t="s">
        <v>174</v>
      </c>
      <c r="C158" s="60">
        <v>5</v>
      </c>
      <c r="D158" s="273">
        <v>1</v>
      </c>
      <c r="E158" s="273">
        <v>0.75</v>
      </c>
      <c r="F158" s="274">
        <f>D158-E158</f>
        <v>0.25</v>
      </c>
      <c r="G158" s="275">
        <v>0</v>
      </c>
      <c r="H158" s="80" t="s">
        <v>92</v>
      </c>
      <c r="I158" s="60" t="s">
        <v>33</v>
      </c>
      <c r="J158" s="66">
        <f aca="true" t="shared" si="34" ref="J158:J167">SUM(K158:M158)</f>
        <v>19.5</v>
      </c>
      <c r="K158" s="280">
        <v>15</v>
      </c>
      <c r="L158" s="168">
        <v>0</v>
      </c>
      <c r="M158" s="339">
        <f>(E158*26)-K158-L158</f>
        <v>4.5</v>
      </c>
      <c r="N158" s="80">
        <f>F158*26</f>
        <v>6.5</v>
      </c>
    </row>
    <row r="159" spans="1:14" ht="12.75">
      <c r="A159" s="38" t="s">
        <v>87</v>
      </c>
      <c r="B159" s="59" t="s">
        <v>161</v>
      </c>
      <c r="C159" s="62">
        <v>5</v>
      </c>
      <c r="D159" s="66">
        <v>2</v>
      </c>
      <c r="E159" s="66">
        <v>1.75</v>
      </c>
      <c r="F159" s="274">
        <f aca="true" t="shared" si="35" ref="F159:F167">D159-E159</f>
        <v>0.25</v>
      </c>
      <c r="G159" s="71">
        <v>2</v>
      </c>
      <c r="H159" s="62" t="s">
        <v>92</v>
      </c>
      <c r="I159" s="62" t="s">
        <v>33</v>
      </c>
      <c r="J159" s="66">
        <f t="shared" si="34"/>
        <v>45.5</v>
      </c>
      <c r="K159" s="121">
        <v>0</v>
      </c>
      <c r="L159" s="121">
        <v>30</v>
      </c>
      <c r="M159" s="172">
        <f aca="true" t="shared" si="36" ref="M159:M167">(E159*26)-K159-L159</f>
        <v>15.5</v>
      </c>
      <c r="N159" s="80">
        <f aca="true" t="shared" si="37" ref="N159:N167">F159*26</f>
        <v>6.5</v>
      </c>
    </row>
    <row r="160" spans="1:14" ht="12.75">
      <c r="A160" s="44" t="s">
        <v>89</v>
      </c>
      <c r="B160" s="45" t="s">
        <v>159</v>
      </c>
      <c r="C160" s="68">
        <v>6</v>
      </c>
      <c r="D160" s="65">
        <v>1</v>
      </c>
      <c r="E160" s="65">
        <v>0.75</v>
      </c>
      <c r="F160" s="274">
        <f t="shared" si="35"/>
        <v>0.25</v>
      </c>
      <c r="G160" s="72">
        <v>1</v>
      </c>
      <c r="H160" s="68" t="s">
        <v>92</v>
      </c>
      <c r="I160" s="68" t="s">
        <v>33</v>
      </c>
      <c r="J160" s="66">
        <f t="shared" si="34"/>
        <v>19.5</v>
      </c>
      <c r="K160" s="122">
        <v>0</v>
      </c>
      <c r="L160" s="122">
        <v>15</v>
      </c>
      <c r="M160" s="172">
        <f t="shared" si="36"/>
        <v>4.5</v>
      </c>
      <c r="N160" s="80">
        <f t="shared" si="37"/>
        <v>6.5</v>
      </c>
    </row>
    <row r="161" spans="1:14" ht="12.75">
      <c r="A161" s="44" t="s">
        <v>90</v>
      </c>
      <c r="B161" s="45" t="s">
        <v>160</v>
      </c>
      <c r="C161" s="68">
        <v>6</v>
      </c>
      <c r="D161" s="65">
        <v>2</v>
      </c>
      <c r="E161" s="65">
        <v>1.75</v>
      </c>
      <c r="F161" s="274">
        <f t="shared" si="35"/>
        <v>0.25</v>
      </c>
      <c r="G161" s="72">
        <v>0</v>
      </c>
      <c r="H161" s="68" t="s">
        <v>102</v>
      </c>
      <c r="I161" s="68" t="s">
        <v>33</v>
      </c>
      <c r="J161" s="66">
        <f t="shared" si="34"/>
        <v>45.5</v>
      </c>
      <c r="K161" s="122">
        <v>30</v>
      </c>
      <c r="L161" s="122">
        <v>0</v>
      </c>
      <c r="M161" s="172">
        <f t="shared" si="36"/>
        <v>15.5</v>
      </c>
      <c r="N161" s="80">
        <f t="shared" si="37"/>
        <v>6.5</v>
      </c>
    </row>
    <row r="162" spans="1:14" ht="12.75">
      <c r="A162" s="44" t="s">
        <v>91</v>
      </c>
      <c r="B162" s="383" t="s">
        <v>178</v>
      </c>
      <c r="C162" s="68">
        <v>5</v>
      </c>
      <c r="D162" s="65">
        <v>6</v>
      </c>
      <c r="E162" s="65">
        <v>3</v>
      </c>
      <c r="F162" s="274">
        <f t="shared" si="35"/>
        <v>3</v>
      </c>
      <c r="G162" s="72">
        <v>0</v>
      </c>
      <c r="H162" s="68" t="s">
        <v>92</v>
      </c>
      <c r="I162" s="68" t="s">
        <v>139</v>
      </c>
      <c r="J162" s="66">
        <f t="shared" si="34"/>
        <v>78</v>
      </c>
      <c r="K162" s="122">
        <v>0</v>
      </c>
      <c r="L162" s="122">
        <v>15</v>
      </c>
      <c r="M162" s="172">
        <f t="shared" si="36"/>
        <v>63</v>
      </c>
      <c r="N162" s="80">
        <f t="shared" si="37"/>
        <v>78</v>
      </c>
    </row>
    <row r="163" spans="1:14" ht="12.75">
      <c r="A163" s="44" t="s">
        <v>100</v>
      </c>
      <c r="B163" s="383" t="s">
        <v>179</v>
      </c>
      <c r="C163" s="68">
        <v>6</v>
      </c>
      <c r="D163" s="65">
        <v>6</v>
      </c>
      <c r="E163" s="65">
        <v>3</v>
      </c>
      <c r="F163" s="274">
        <f t="shared" si="35"/>
        <v>3</v>
      </c>
      <c r="G163" s="72">
        <v>0</v>
      </c>
      <c r="H163" s="68" t="s">
        <v>92</v>
      </c>
      <c r="I163" s="68" t="s">
        <v>139</v>
      </c>
      <c r="J163" s="66">
        <f t="shared" si="34"/>
        <v>78</v>
      </c>
      <c r="K163" s="122">
        <v>0</v>
      </c>
      <c r="L163" s="122">
        <v>15</v>
      </c>
      <c r="M163" s="172">
        <f t="shared" si="36"/>
        <v>63</v>
      </c>
      <c r="N163" s="80">
        <f t="shared" si="37"/>
        <v>78</v>
      </c>
    </row>
    <row r="164" spans="1:14" ht="12.75">
      <c r="A164" s="44" t="s">
        <v>101</v>
      </c>
      <c r="B164" s="45" t="s">
        <v>124</v>
      </c>
      <c r="C164" s="68">
        <v>5</v>
      </c>
      <c r="D164" s="65">
        <v>2</v>
      </c>
      <c r="E164" s="65">
        <v>1.5</v>
      </c>
      <c r="F164" s="274">
        <f t="shared" si="35"/>
        <v>0.5</v>
      </c>
      <c r="G164" s="72">
        <v>0</v>
      </c>
      <c r="H164" s="68" t="s">
        <v>92</v>
      </c>
      <c r="I164" s="68" t="s">
        <v>139</v>
      </c>
      <c r="J164" s="66">
        <f t="shared" si="34"/>
        <v>39</v>
      </c>
      <c r="K164" s="122">
        <v>30</v>
      </c>
      <c r="L164" s="122">
        <v>0</v>
      </c>
      <c r="M164" s="172">
        <f t="shared" si="36"/>
        <v>9</v>
      </c>
      <c r="N164" s="80">
        <f t="shared" si="37"/>
        <v>13</v>
      </c>
    </row>
    <row r="165" spans="1:14" ht="12.75">
      <c r="A165" s="44" t="s">
        <v>113</v>
      </c>
      <c r="B165" s="45" t="s">
        <v>124</v>
      </c>
      <c r="C165" s="68">
        <v>6</v>
      </c>
      <c r="D165" s="65">
        <v>2</v>
      </c>
      <c r="E165" s="65">
        <v>1.5</v>
      </c>
      <c r="F165" s="274">
        <f t="shared" si="35"/>
        <v>0.5</v>
      </c>
      <c r="G165" s="72">
        <v>0</v>
      </c>
      <c r="H165" s="68" t="s">
        <v>92</v>
      </c>
      <c r="I165" s="68" t="s">
        <v>139</v>
      </c>
      <c r="J165" s="66">
        <f t="shared" si="34"/>
        <v>39</v>
      </c>
      <c r="K165" s="122">
        <v>30</v>
      </c>
      <c r="L165" s="122">
        <v>0</v>
      </c>
      <c r="M165" s="172">
        <f t="shared" si="36"/>
        <v>9</v>
      </c>
      <c r="N165" s="80">
        <f t="shared" si="37"/>
        <v>13</v>
      </c>
    </row>
    <row r="166" spans="1:14" ht="12.75">
      <c r="A166" s="38" t="s">
        <v>115</v>
      </c>
      <c r="B166" s="59" t="s">
        <v>124</v>
      </c>
      <c r="C166" s="62">
        <v>5</v>
      </c>
      <c r="D166" s="66">
        <v>2</v>
      </c>
      <c r="E166" s="66">
        <v>1.5</v>
      </c>
      <c r="F166" s="274">
        <f t="shared" si="35"/>
        <v>0.5</v>
      </c>
      <c r="G166" s="71">
        <v>0</v>
      </c>
      <c r="H166" s="62" t="s">
        <v>92</v>
      </c>
      <c r="I166" s="62" t="s">
        <v>139</v>
      </c>
      <c r="J166" s="66">
        <f t="shared" si="34"/>
        <v>39</v>
      </c>
      <c r="K166" s="121">
        <v>30</v>
      </c>
      <c r="L166" s="121">
        <v>0</v>
      </c>
      <c r="M166" s="167">
        <f t="shared" si="36"/>
        <v>9</v>
      </c>
      <c r="N166" s="80">
        <f t="shared" si="37"/>
        <v>13</v>
      </c>
    </row>
    <row r="167" spans="1:14" ht="13.5" thickBot="1">
      <c r="A167" s="42" t="s">
        <v>117</v>
      </c>
      <c r="B167" s="54" t="s">
        <v>124</v>
      </c>
      <c r="C167" s="69">
        <v>6</v>
      </c>
      <c r="D167" s="227">
        <v>2</v>
      </c>
      <c r="E167" s="222">
        <v>1.5</v>
      </c>
      <c r="F167" s="274">
        <f t="shared" si="35"/>
        <v>0.5</v>
      </c>
      <c r="G167" s="228">
        <v>0</v>
      </c>
      <c r="H167" s="69" t="s">
        <v>92</v>
      </c>
      <c r="I167" s="69" t="s">
        <v>139</v>
      </c>
      <c r="J167" s="66">
        <f t="shared" si="34"/>
        <v>39</v>
      </c>
      <c r="K167" s="254">
        <v>30</v>
      </c>
      <c r="L167" s="340">
        <v>0</v>
      </c>
      <c r="M167" s="321">
        <f t="shared" si="36"/>
        <v>9</v>
      </c>
      <c r="N167" s="326">
        <f t="shared" si="37"/>
        <v>13</v>
      </c>
    </row>
    <row r="168" spans="1:14" ht="13.5" thickBot="1">
      <c r="A168" s="111"/>
      <c r="B168" s="198" t="s">
        <v>78</v>
      </c>
      <c r="C168" s="269"/>
      <c r="D168" s="268">
        <f>SUM(D158:D167)</f>
        <v>26</v>
      </c>
      <c r="E168" s="268">
        <f aca="true" t="shared" si="38" ref="E168:N168">SUM(E158:E167)</f>
        <v>17</v>
      </c>
      <c r="F168" s="268">
        <f t="shared" si="38"/>
        <v>9</v>
      </c>
      <c r="G168" s="270">
        <f t="shared" si="38"/>
        <v>3</v>
      </c>
      <c r="H168" s="269" t="s">
        <v>63</v>
      </c>
      <c r="I168" s="269" t="s">
        <v>63</v>
      </c>
      <c r="J168" s="268">
        <f t="shared" si="38"/>
        <v>442</v>
      </c>
      <c r="K168" s="268">
        <f t="shared" si="38"/>
        <v>165</v>
      </c>
      <c r="L168" s="268">
        <f t="shared" si="38"/>
        <v>75</v>
      </c>
      <c r="M168" s="270">
        <f t="shared" si="38"/>
        <v>202</v>
      </c>
      <c r="N168" s="279">
        <f t="shared" si="38"/>
        <v>234</v>
      </c>
    </row>
    <row r="169" spans="1:14" ht="12.75">
      <c r="A169" s="53"/>
      <c r="B169" s="39" t="s">
        <v>79</v>
      </c>
      <c r="C169" s="271"/>
      <c r="D169" s="290">
        <f>SUM(D159:D160)</f>
        <v>3</v>
      </c>
      <c r="E169" s="61">
        <f aca="true" t="shared" si="39" ref="E169:N169">SUM(E159:E160)</f>
        <v>2.5</v>
      </c>
      <c r="F169" s="61">
        <f t="shared" si="39"/>
        <v>0.5</v>
      </c>
      <c r="G169" s="273">
        <f t="shared" si="39"/>
        <v>3</v>
      </c>
      <c r="H169" s="80" t="s">
        <v>63</v>
      </c>
      <c r="I169" s="80" t="s">
        <v>63</v>
      </c>
      <c r="J169" s="291">
        <f t="shared" si="39"/>
        <v>65</v>
      </c>
      <c r="K169" s="61">
        <f t="shared" si="39"/>
        <v>0</v>
      </c>
      <c r="L169" s="61">
        <f t="shared" si="39"/>
        <v>45</v>
      </c>
      <c r="M169" s="273">
        <f t="shared" si="39"/>
        <v>20</v>
      </c>
      <c r="N169" s="60">
        <f t="shared" si="39"/>
        <v>13</v>
      </c>
    </row>
    <row r="170" spans="1:14" ht="13.5" thickBot="1">
      <c r="A170" s="42"/>
      <c r="B170" s="156" t="s">
        <v>80</v>
      </c>
      <c r="C170" s="276"/>
      <c r="D170" s="250">
        <f>SUM(D162:D167)</f>
        <v>20</v>
      </c>
      <c r="E170" s="56">
        <f aca="true" t="shared" si="40" ref="E170:N170">SUM(E158,E164:E167)</f>
        <v>6.75</v>
      </c>
      <c r="F170" s="56">
        <f t="shared" si="40"/>
        <v>2.25</v>
      </c>
      <c r="G170" s="65">
        <f t="shared" si="40"/>
        <v>0</v>
      </c>
      <c r="H170" s="277" t="s">
        <v>63</v>
      </c>
      <c r="I170" s="277" t="s">
        <v>63</v>
      </c>
      <c r="J170" s="250">
        <f t="shared" si="40"/>
        <v>175.5</v>
      </c>
      <c r="K170" s="56">
        <f t="shared" si="40"/>
        <v>135</v>
      </c>
      <c r="L170" s="56">
        <f t="shared" si="40"/>
        <v>0</v>
      </c>
      <c r="M170" s="65">
        <f t="shared" si="40"/>
        <v>40.5</v>
      </c>
      <c r="N170" s="68">
        <f t="shared" si="40"/>
        <v>58.5</v>
      </c>
    </row>
    <row r="171" spans="1:14" ht="13.5" thickBot="1">
      <c r="A171" s="123"/>
      <c r="B171" s="127"/>
      <c r="C171" s="278"/>
      <c r="D171" s="278"/>
      <c r="E171" s="278"/>
      <c r="F171" s="278"/>
      <c r="G171" s="278"/>
      <c r="H171" s="278"/>
      <c r="I171" s="278"/>
      <c r="J171" s="278"/>
      <c r="K171" s="139"/>
      <c r="L171" s="139"/>
      <c r="M171" s="278"/>
      <c r="N171" s="279"/>
    </row>
    <row r="172" spans="1:14" ht="12.75">
      <c r="A172" s="160"/>
      <c r="B172" s="158" t="s">
        <v>151</v>
      </c>
      <c r="C172" s="152">
        <v>5</v>
      </c>
      <c r="D172" s="174">
        <f>SUM(D159,D158,D153,D149,D146,D145,D151,D162,D164,D166,D138)</f>
        <v>30</v>
      </c>
      <c r="E172" s="174">
        <f aca="true" t="shared" si="41" ref="E172:N172">SUM(E159,E158,E153,E149,E146,E145,E151,E162,E164,E166)</f>
        <v>16.25</v>
      </c>
      <c r="F172" s="174">
        <f t="shared" si="41"/>
        <v>11.75</v>
      </c>
      <c r="G172" s="174">
        <f t="shared" si="41"/>
        <v>6</v>
      </c>
      <c r="H172" s="174" t="s">
        <v>63</v>
      </c>
      <c r="I172" s="174" t="s">
        <v>63</v>
      </c>
      <c r="J172" s="174">
        <f t="shared" si="41"/>
        <v>422.5</v>
      </c>
      <c r="K172" s="174">
        <f t="shared" si="41"/>
        <v>135</v>
      </c>
      <c r="L172" s="174">
        <f t="shared" si="41"/>
        <v>135</v>
      </c>
      <c r="M172" s="174">
        <f t="shared" si="41"/>
        <v>152.5</v>
      </c>
      <c r="N172" s="174">
        <f t="shared" si="41"/>
        <v>305.5</v>
      </c>
    </row>
    <row r="173" spans="1:14" ht="13.5" thickBot="1">
      <c r="A173" s="161"/>
      <c r="B173" s="159" t="s">
        <v>151</v>
      </c>
      <c r="C173" s="153">
        <v>6</v>
      </c>
      <c r="D173" s="175">
        <f>SUM(D161,D163,D160,D150,D148,D147,D144,D152,D165,D167)</f>
        <v>30</v>
      </c>
      <c r="E173" s="175">
        <f aca="true" t="shared" si="42" ref="E173:N173">SUM(E161,E163,E160,E150,E148,E147,E144,E152,E165,E167)</f>
        <v>17.5</v>
      </c>
      <c r="F173" s="175">
        <f t="shared" si="42"/>
        <v>12.5</v>
      </c>
      <c r="G173" s="175">
        <f t="shared" si="42"/>
        <v>4</v>
      </c>
      <c r="H173" s="175" t="s">
        <v>63</v>
      </c>
      <c r="I173" s="175" t="s">
        <v>63</v>
      </c>
      <c r="J173" s="175">
        <f t="shared" si="42"/>
        <v>455</v>
      </c>
      <c r="K173" s="175">
        <f t="shared" si="42"/>
        <v>120</v>
      </c>
      <c r="L173" s="175">
        <f t="shared" si="42"/>
        <v>150</v>
      </c>
      <c r="M173" s="175">
        <f t="shared" si="42"/>
        <v>185</v>
      </c>
      <c r="N173" s="175">
        <f t="shared" si="42"/>
        <v>325</v>
      </c>
    </row>
    <row r="174" spans="1:14" ht="13.5" thickBot="1">
      <c r="A174" s="140"/>
      <c r="B174" s="128"/>
      <c r="C174" s="139"/>
      <c r="D174" s="129"/>
      <c r="E174" s="129"/>
      <c r="F174" s="129"/>
      <c r="G174" s="282"/>
      <c r="H174" s="282"/>
      <c r="I174" s="282"/>
      <c r="J174" s="282"/>
      <c r="K174" s="282"/>
      <c r="L174" s="282"/>
      <c r="M174" s="282"/>
      <c r="N174" s="283"/>
    </row>
    <row r="175" spans="1:14" ht="13.5" thickBot="1">
      <c r="A175" s="395" t="s">
        <v>134</v>
      </c>
      <c r="B175" s="396"/>
      <c r="C175" s="284" t="s">
        <v>63</v>
      </c>
      <c r="D175" s="164">
        <f>SUM(D172:D173)</f>
        <v>60</v>
      </c>
      <c r="E175" s="164">
        <f>SUM(E172:E173)</f>
        <v>33.75</v>
      </c>
      <c r="F175" s="164">
        <f>SUM(F172:F173)</f>
        <v>24.25</v>
      </c>
      <c r="G175" s="164">
        <f>SUM(G172:G173)</f>
        <v>10</v>
      </c>
      <c r="H175" s="133" t="s">
        <v>63</v>
      </c>
      <c r="I175" s="133" t="s">
        <v>63</v>
      </c>
      <c r="J175" s="164">
        <f>SUM(J172:J173)</f>
        <v>877.5</v>
      </c>
      <c r="K175" s="164">
        <f>SUM(K172:K173)</f>
        <v>255</v>
      </c>
      <c r="L175" s="164">
        <f>SUM(L172:L173)</f>
        <v>285</v>
      </c>
      <c r="M175" s="164">
        <f>SUM(M172:M173)</f>
        <v>337.5</v>
      </c>
      <c r="N175" s="133">
        <f>SUM(N172:N173)</f>
        <v>630.5</v>
      </c>
    </row>
    <row r="176" spans="1:14" ht="12.75">
      <c r="A176" s="15"/>
      <c r="B176" s="15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</row>
    <row r="177" spans="1:14" ht="12.75">
      <c r="A177" s="4"/>
      <c r="B177" s="26" t="s">
        <v>73</v>
      </c>
      <c r="C177" s="4"/>
      <c r="D177" s="4"/>
      <c r="E177" s="4"/>
      <c r="F177" s="4"/>
      <c r="G177" s="190"/>
      <c r="H177" s="190"/>
      <c r="I177" s="190"/>
      <c r="J177" s="190"/>
      <c r="K177" s="190"/>
      <c r="L177" s="190"/>
      <c r="M177" s="190"/>
      <c r="N177" s="190"/>
    </row>
    <row r="178" spans="1:14" ht="12.75">
      <c r="A178" s="4"/>
      <c r="B178" s="26" t="s">
        <v>74</v>
      </c>
      <c r="C178" s="4"/>
      <c r="D178" s="4"/>
      <c r="E178" s="4"/>
      <c r="F178" s="4"/>
      <c r="G178" s="190"/>
      <c r="H178" s="190"/>
      <c r="I178" s="190"/>
      <c r="J178" s="190"/>
      <c r="K178" s="190"/>
      <c r="L178" s="190"/>
      <c r="M178" s="190"/>
      <c r="N178" s="190"/>
    </row>
    <row r="179" spans="1:14" ht="12.75">
      <c r="A179" s="4"/>
      <c r="B179" s="26"/>
      <c r="C179" s="4"/>
      <c r="D179" s="4"/>
      <c r="E179" s="4"/>
      <c r="F179" s="4"/>
      <c r="G179" s="190"/>
      <c r="H179" s="190"/>
      <c r="I179" s="190"/>
      <c r="J179" s="190"/>
      <c r="K179" s="190"/>
      <c r="L179" s="190"/>
      <c r="M179" s="190"/>
      <c r="N179" s="190"/>
    </row>
    <row r="182" spans="1:14" ht="16.5" thickBot="1">
      <c r="A182" s="4"/>
      <c r="B182" s="388" t="s">
        <v>65</v>
      </c>
      <c r="C182" s="388"/>
      <c r="D182" s="388"/>
      <c r="E182" s="388"/>
      <c r="F182" s="4"/>
      <c r="G182" s="190"/>
      <c r="H182" s="190"/>
      <c r="I182" s="190"/>
      <c r="J182" s="190"/>
      <c r="K182" s="190"/>
      <c r="L182" s="190"/>
      <c r="M182" s="190"/>
      <c r="N182" s="190"/>
    </row>
    <row r="183" spans="1:14" ht="12.75">
      <c r="A183" s="16" t="s">
        <v>0</v>
      </c>
      <c r="B183" s="17"/>
      <c r="C183" s="20"/>
      <c r="D183" s="397" t="s">
        <v>50</v>
      </c>
      <c r="E183" s="398"/>
      <c r="F183" s="398"/>
      <c r="G183" s="88" t="s">
        <v>39</v>
      </c>
      <c r="H183" s="89"/>
      <c r="I183" s="89"/>
      <c r="J183" s="397" t="s">
        <v>53</v>
      </c>
      <c r="K183" s="398"/>
      <c r="L183" s="398"/>
      <c r="M183" s="406"/>
      <c r="N183" s="183"/>
    </row>
    <row r="184" spans="1:14" ht="12.75">
      <c r="A184" s="21"/>
      <c r="B184" s="18" t="s">
        <v>17</v>
      </c>
      <c r="C184" s="23" t="s">
        <v>61</v>
      </c>
      <c r="D184" s="184" t="s">
        <v>2</v>
      </c>
      <c r="E184" s="185" t="s">
        <v>47</v>
      </c>
      <c r="F184" s="24" t="s">
        <v>28</v>
      </c>
      <c r="G184" s="82" t="s">
        <v>51</v>
      </c>
      <c r="H184" s="79" t="s">
        <v>62</v>
      </c>
      <c r="I184" s="78" t="s">
        <v>61</v>
      </c>
      <c r="J184" s="115" t="s">
        <v>2</v>
      </c>
      <c r="K184" s="403" t="s">
        <v>54</v>
      </c>
      <c r="L184" s="404"/>
      <c r="M184" s="211" t="s">
        <v>52</v>
      </c>
      <c r="N184" s="78" t="s">
        <v>137</v>
      </c>
    </row>
    <row r="185" spans="1:14" ht="12.75">
      <c r="A185" s="3"/>
      <c r="B185" s="18" t="s">
        <v>3</v>
      </c>
      <c r="C185" s="23"/>
      <c r="D185" s="21"/>
      <c r="E185" s="185" t="s">
        <v>18</v>
      </c>
      <c r="F185" s="10" t="s">
        <v>34</v>
      </c>
      <c r="G185" s="83" t="s">
        <v>77</v>
      </c>
      <c r="H185" s="79"/>
      <c r="I185" s="285"/>
      <c r="J185" s="188"/>
      <c r="K185" s="286" t="s">
        <v>19</v>
      </c>
      <c r="L185" s="287" t="s">
        <v>20</v>
      </c>
      <c r="M185" s="162"/>
      <c r="N185" s="78" t="s">
        <v>138</v>
      </c>
    </row>
    <row r="186" spans="1:14" ht="12.75">
      <c r="A186" s="21"/>
      <c r="B186" s="18"/>
      <c r="C186" s="190"/>
      <c r="D186" s="21"/>
      <c r="E186" s="185" t="s">
        <v>42</v>
      </c>
      <c r="F186" s="10" t="s">
        <v>29</v>
      </c>
      <c r="G186" s="83" t="s">
        <v>31</v>
      </c>
      <c r="H186" s="107"/>
      <c r="I186" s="79"/>
      <c r="J186" s="86"/>
      <c r="K186" s="191"/>
      <c r="L186" s="27"/>
      <c r="M186" s="163"/>
      <c r="N186" s="79"/>
    </row>
    <row r="187" spans="1:14" ht="12.75">
      <c r="A187" s="21"/>
      <c r="B187" s="107"/>
      <c r="C187" s="130"/>
      <c r="D187" s="21"/>
      <c r="E187" s="185" t="s">
        <v>48</v>
      </c>
      <c r="F187" s="10"/>
      <c r="G187" s="83" t="s">
        <v>32</v>
      </c>
      <c r="H187" s="79"/>
      <c r="I187" s="107"/>
      <c r="J187" s="191"/>
      <c r="K187" s="191"/>
      <c r="L187" s="192"/>
      <c r="M187" s="36"/>
      <c r="N187" s="107"/>
    </row>
    <row r="188" spans="1:14" ht="12.75">
      <c r="A188" s="21"/>
      <c r="B188" s="107"/>
      <c r="C188" s="130"/>
      <c r="D188" s="21"/>
      <c r="E188" s="185"/>
      <c r="F188" s="10"/>
      <c r="G188" s="83"/>
      <c r="H188" s="79"/>
      <c r="I188" s="107"/>
      <c r="J188" s="191"/>
      <c r="K188" s="191"/>
      <c r="L188" s="192"/>
      <c r="M188" s="36"/>
      <c r="N188" s="107"/>
    </row>
    <row r="189" spans="1:14" ht="13.5" thickBot="1">
      <c r="A189" s="112"/>
      <c r="B189" s="110"/>
      <c r="C189" s="9"/>
      <c r="D189" s="112"/>
      <c r="E189" s="194"/>
      <c r="F189" s="195"/>
      <c r="G189" s="195"/>
      <c r="H189" s="110"/>
      <c r="I189" s="110"/>
      <c r="J189" s="196"/>
      <c r="K189" s="196"/>
      <c r="L189" s="197"/>
      <c r="M189" s="193"/>
      <c r="N189" s="110"/>
    </row>
    <row r="190" spans="1:14" ht="16.5" thickBot="1">
      <c r="A190" s="395" t="s">
        <v>81</v>
      </c>
      <c r="B190" s="396"/>
      <c r="C190" s="141" t="s">
        <v>63</v>
      </c>
      <c r="D190" s="288">
        <f>SUM(D175,D125,D67)</f>
        <v>180</v>
      </c>
      <c r="E190" s="288">
        <f>SUM(E175,E125,E67)</f>
        <v>103.5</v>
      </c>
      <c r="F190" s="288">
        <f>SUM(F175,F125,F67)</f>
        <v>77.5</v>
      </c>
      <c r="G190" s="288">
        <f>SUM(G175,G125,G67)</f>
        <v>54</v>
      </c>
      <c r="H190" s="133" t="s">
        <v>63</v>
      </c>
      <c r="I190" s="133" t="s">
        <v>63</v>
      </c>
      <c r="J190" s="288">
        <f>SUM(J175,J125,J67)</f>
        <v>2671</v>
      </c>
      <c r="K190" s="288">
        <f>SUM(K175,K125,K67)</f>
        <v>867</v>
      </c>
      <c r="L190" s="288">
        <f>SUM(L175,L125,L67)</f>
        <v>975</v>
      </c>
      <c r="M190" s="139">
        <f>SUM(M175,M125,M67)</f>
        <v>829</v>
      </c>
      <c r="N190" s="284">
        <f>SUM(N175,N125,N67)</f>
        <v>2016</v>
      </c>
    </row>
    <row r="191" spans="1:14" ht="16.5" thickBot="1">
      <c r="A191" s="391" t="s">
        <v>66</v>
      </c>
      <c r="B191" s="392"/>
      <c r="C191" s="28"/>
      <c r="D191" s="278"/>
      <c r="E191" s="278"/>
      <c r="F191" s="278"/>
      <c r="G191" s="278"/>
      <c r="H191" s="124"/>
      <c r="I191" s="124"/>
      <c r="J191" s="278"/>
      <c r="K191" s="278"/>
      <c r="L191" s="278"/>
      <c r="M191" s="278"/>
      <c r="N191" s="279"/>
    </row>
    <row r="192" spans="1:14" ht="13.5" thickBot="1">
      <c r="A192" s="3" t="s">
        <v>10</v>
      </c>
      <c r="B192" s="4" t="s">
        <v>8</v>
      </c>
      <c r="C192" s="190"/>
      <c r="D192" s="190"/>
      <c r="E192" s="190"/>
      <c r="F192" s="190"/>
      <c r="G192" s="124"/>
      <c r="H192" s="124"/>
      <c r="I192" s="124"/>
      <c r="J192" s="278"/>
      <c r="K192" s="289"/>
      <c r="L192" s="289"/>
      <c r="M192" s="278"/>
      <c r="N192" s="279"/>
    </row>
    <row r="193" spans="1:14" ht="12.75">
      <c r="A193" s="252"/>
      <c r="B193" s="41" t="s">
        <v>78</v>
      </c>
      <c r="C193" s="47" t="s">
        <v>63</v>
      </c>
      <c r="D193" s="290">
        <f aca="true" t="shared" si="43" ref="D193:G195">SUM(D84,D27)</f>
        <v>12</v>
      </c>
      <c r="E193" s="291">
        <f t="shared" si="43"/>
        <v>9.5</v>
      </c>
      <c r="F193" s="291">
        <f t="shared" si="43"/>
        <v>2.5</v>
      </c>
      <c r="G193" s="166">
        <f t="shared" si="43"/>
        <v>0</v>
      </c>
      <c r="H193" s="47" t="s">
        <v>63</v>
      </c>
      <c r="I193" s="47" t="s">
        <v>63</v>
      </c>
      <c r="J193" s="290">
        <f aca="true" t="shared" si="44" ref="J193:N195">SUM(J84,J27)</f>
        <v>255</v>
      </c>
      <c r="K193" s="291">
        <f t="shared" si="44"/>
        <v>30</v>
      </c>
      <c r="L193" s="291">
        <f t="shared" si="44"/>
        <v>180</v>
      </c>
      <c r="M193" s="166">
        <f t="shared" si="44"/>
        <v>45</v>
      </c>
      <c r="N193" s="60">
        <f t="shared" si="44"/>
        <v>65</v>
      </c>
    </row>
    <row r="194" spans="1:14" ht="12.75">
      <c r="A194" s="48"/>
      <c r="B194" s="38" t="s">
        <v>79</v>
      </c>
      <c r="C194" s="91" t="s">
        <v>63</v>
      </c>
      <c r="D194" s="248">
        <f t="shared" si="43"/>
        <v>0</v>
      </c>
      <c r="E194" s="66">
        <f t="shared" si="43"/>
        <v>0</v>
      </c>
      <c r="F194" s="66">
        <f t="shared" si="43"/>
        <v>0</v>
      </c>
      <c r="G194" s="167">
        <f t="shared" si="43"/>
        <v>0</v>
      </c>
      <c r="H194" s="91" t="s">
        <v>63</v>
      </c>
      <c r="I194" s="91" t="s">
        <v>63</v>
      </c>
      <c r="J194" s="248">
        <f t="shared" si="44"/>
        <v>0</v>
      </c>
      <c r="K194" s="66">
        <f t="shared" si="44"/>
        <v>0</v>
      </c>
      <c r="L194" s="66">
        <f t="shared" si="44"/>
        <v>0</v>
      </c>
      <c r="M194" s="167">
        <f t="shared" si="44"/>
        <v>0</v>
      </c>
      <c r="N194" s="238">
        <f t="shared" si="44"/>
        <v>0</v>
      </c>
    </row>
    <row r="195" spans="1:14" ht="13.5" thickBot="1">
      <c r="A195" s="58"/>
      <c r="B195" s="51" t="s">
        <v>80</v>
      </c>
      <c r="C195" s="69" t="s">
        <v>63</v>
      </c>
      <c r="D195" s="292">
        <f t="shared" si="43"/>
        <v>2</v>
      </c>
      <c r="E195" s="293">
        <f t="shared" si="43"/>
        <v>1.5</v>
      </c>
      <c r="F195" s="293">
        <f t="shared" si="43"/>
        <v>0.5</v>
      </c>
      <c r="G195" s="273">
        <f t="shared" si="43"/>
        <v>0</v>
      </c>
      <c r="H195" s="69" t="s">
        <v>63</v>
      </c>
      <c r="I195" s="69" t="s">
        <v>63</v>
      </c>
      <c r="J195" s="292">
        <f t="shared" si="44"/>
        <v>39</v>
      </c>
      <c r="K195" s="293">
        <f t="shared" si="44"/>
        <v>30</v>
      </c>
      <c r="L195" s="293">
        <f t="shared" si="44"/>
        <v>0</v>
      </c>
      <c r="M195" s="273">
        <f t="shared" si="44"/>
        <v>9</v>
      </c>
      <c r="N195" s="87">
        <f t="shared" si="44"/>
        <v>13</v>
      </c>
    </row>
    <row r="196" spans="1:14" ht="13.5" thickBot="1">
      <c r="A196" s="32" t="s">
        <v>11</v>
      </c>
      <c r="B196" s="30" t="s">
        <v>9</v>
      </c>
      <c r="C196" s="125"/>
      <c r="D196" s="64"/>
      <c r="E196" s="64"/>
      <c r="F196" s="64"/>
      <c r="G196" s="278"/>
      <c r="H196" s="125"/>
      <c r="I196" s="125"/>
      <c r="J196" s="278"/>
      <c r="K196" s="278"/>
      <c r="L196" s="278"/>
      <c r="M196" s="278"/>
      <c r="N196" s="279"/>
    </row>
    <row r="197" spans="1:14" ht="12.75">
      <c r="A197" s="252"/>
      <c r="B197" s="41" t="s">
        <v>78</v>
      </c>
      <c r="C197" s="47" t="s">
        <v>63</v>
      </c>
      <c r="D197" s="294">
        <f aca="true" t="shared" si="45" ref="D197:G199">SUM(D36)</f>
        <v>12</v>
      </c>
      <c r="E197" s="295">
        <f t="shared" si="45"/>
        <v>7.75</v>
      </c>
      <c r="F197" s="296">
        <f t="shared" si="45"/>
        <v>4.25</v>
      </c>
      <c r="G197" s="295">
        <f t="shared" si="45"/>
        <v>0</v>
      </c>
      <c r="H197" s="47" t="s">
        <v>63</v>
      </c>
      <c r="I197" s="47" t="s">
        <v>63</v>
      </c>
      <c r="J197" s="290">
        <f aca="true" t="shared" si="46" ref="J197:N199">SUM(J36)</f>
        <v>201.5</v>
      </c>
      <c r="K197" s="291">
        <f t="shared" si="46"/>
        <v>120</v>
      </c>
      <c r="L197" s="291">
        <f t="shared" si="46"/>
        <v>60</v>
      </c>
      <c r="M197" s="291">
        <f t="shared" si="46"/>
        <v>21.5</v>
      </c>
      <c r="N197" s="60">
        <f t="shared" si="46"/>
        <v>110.5</v>
      </c>
    </row>
    <row r="198" spans="1:14" ht="12.75">
      <c r="A198" s="48"/>
      <c r="B198" s="38" t="s">
        <v>79</v>
      </c>
      <c r="C198" s="91" t="s">
        <v>63</v>
      </c>
      <c r="D198" s="66">
        <f t="shared" si="45"/>
        <v>0</v>
      </c>
      <c r="E198" s="66">
        <f t="shared" si="45"/>
        <v>0</v>
      </c>
      <c r="F198" s="55">
        <f t="shared" si="45"/>
        <v>0</v>
      </c>
      <c r="G198" s="172">
        <f t="shared" si="45"/>
        <v>0</v>
      </c>
      <c r="H198" s="207" t="s">
        <v>63</v>
      </c>
      <c r="I198" s="91" t="s">
        <v>63</v>
      </c>
      <c r="J198" s="248">
        <f t="shared" si="46"/>
        <v>0</v>
      </c>
      <c r="K198" s="66">
        <f t="shared" si="46"/>
        <v>0</v>
      </c>
      <c r="L198" s="66">
        <f t="shared" si="46"/>
        <v>0</v>
      </c>
      <c r="M198" s="66">
        <f t="shared" si="46"/>
        <v>0</v>
      </c>
      <c r="N198" s="62">
        <f t="shared" si="46"/>
        <v>0</v>
      </c>
    </row>
    <row r="199" spans="1:14" ht="13.5" thickBot="1">
      <c r="A199" s="58"/>
      <c r="B199" s="51" t="s">
        <v>80</v>
      </c>
      <c r="C199" s="69" t="s">
        <v>63</v>
      </c>
      <c r="D199" s="292">
        <f t="shared" si="45"/>
        <v>0</v>
      </c>
      <c r="E199" s="293">
        <f t="shared" si="45"/>
        <v>0</v>
      </c>
      <c r="F199" s="297">
        <f t="shared" si="45"/>
        <v>0</v>
      </c>
      <c r="G199" s="273">
        <f t="shared" si="45"/>
        <v>0</v>
      </c>
      <c r="H199" s="69" t="s">
        <v>63</v>
      </c>
      <c r="I199" s="69" t="s">
        <v>63</v>
      </c>
      <c r="J199" s="292">
        <f t="shared" si="46"/>
        <v>0</v>
      </c>
      <c r="K199" s="293">
        <f t="shared" si="46"/>
        <v>0</v>
      </c>
      <c r="L199" s="298">
        <f t="shared" si="46"/>
        <v>0</v>
      </c>
      <c r="M199" s="173">
        <f t="shared" si="46"/>
        <v>0</v>
      </c>
      <c r="N199" s="241">
        <f t="shared" si="46"/>
        <v>0</v>
      </c>
    </row>
    <row r="200" spans="1:14" ht="13.5" thickBot="1">
      <c r="A200" s="32" t="s">
        <v>13</v>
      </c>
      <c r="B200" s="30" t="s">
        <v>12</v>
      </c>
      <c r="C200" s="125"/>
      <c r="D200" s="64"/>
      <c r="E200" s="64"/>
      <c r="F200" s="64"/>
      <c r="G200" s="278"/>
      <c r="H200" s="125"/>
      <c r="I200" s="125"/>
      <c r="J200" s="278"/>
      <c r="K200" s="278"/>
      <c r="L200" s="278"/>
      <c r="M200" s="278"/>
      <c r="N200" s="279"/>
    </row>
    <row r="201" spans="1:14" ht="12.75">
      <c r="A201" s="252"/>
      <c r="B201" s="41" t="s">
        <v>78</v>
      </c>
      <c r="C201" s="47" t="s">
        <v>63</v>
      </c>
      <c r="D201" s="294">
        <f aca="true" t="shared" si="47" ref="D201:G203">SUM(D154,D99,D44)</f>
        <v>71</v>
      </c>
      <c r="E201" s="296">
        <f t="shared" si="47"/>
        <v>39.5</v>
      </c>
      <c r="F201" s="296">
        <f t="shared" si="47"/>
        <v>31.5</v>
      </c>
      <c r="G201" s="295">
        <f t="shared" si="47"/>
        <v>24</v>
      </c>
      <c r="H201" s="47" t="s">
        <v>63</v>
      </c>
      <c r="I201" s="47" t="s">
        <v>63</v>
      </c>
      <c r="J201" s="294">
        <f aca="true" t="shared" si="48" ref="J201:N203">SUM(J154,J99,J44)</f>
        <v>1027</v>
      </c>
      <c r="K201" s="296">
        <f t="shared" si="48"/>
        <v>360</v>
      </c>
      <c r="L201" s="296">
        <f t="shared" si="48"/>
        <v>450</v>
      </c>
      <c r="M201" s="295">
        <f t="shared" si="48"/>
        <v>217</v>
      </c>
      <c r="N201" s="299">
        <f t="shared" si="48"/>
        <v>819</v>
      </c>
    </row>
    <row r="202" spans="1:14" ht="12.75">
      <c r="A202" s="48"/>
      <c r="B202" s="38" t="s">
        <v>79</v>
      </c>
      <c r="C202" s="49" t="s">
        <v>63</v>
      </c>
      <c r="D202" s="248">
        <f t="shared" si="47"/>
        <v>22</v>
      </c>
      <c r="E202" s="55">
        <f t="shared" si="47"/>
        <v>12.75</v>
      </c>
      <c r="F202" s="55">
        <f t="shared" si="47"/>
        <v>9.25</v>
      </c>
      <c r="G202" s="172">
        <f t="shared" si="47"/>
        <v>24</v>
      </c>
      <c r="H202" s="207" t="s">
        <v>63</v>
      </c>
      <c r="I202" s="49" t="s">
        <v>63</v>
      </c>
      <c r="J202" s="248">
        <f t="shared" si="48"/>
        <v>331.5</v>
      </c>
      <c r="K202" s="55">
        <f t="shared" si="48"/>
        <v>90</v>
      </c>
      <c r="L202" s="55">
        <f t="shared" si="48"/>
        <v>180</v>
      </c>
      <c r="M202" s="66">
        <f t="shared" si="48"/>
        <v>61.5</v>
      </c>
      <c r="N202" s="62">
        <f t="shared" si="48"/>
        <v>240.5</v>
      </c>
    </row>
    <row r="203" spans="1:14" ht="13.5" thickBot="1">
      <c r="A203" s="58"/>
      <c r="B203" s="51" t="s">
        <v>80</v>
      </c>
      <c r="C203" s="69" t="s">
        <v>63</v>
      </c>
      <c r="D203" s="292">
        <f t="shared" si="47"/>
        <v>10</v>
      </c>
      <c r="E203" s="297">
        <f t="shared" si="47"/>
        <v>4</v>
      </c>
      <c r="F203" s="297">
        <f t="shared" si="47"/>
        <v>6</v>
      </c>
      <c r="G203" s="273">
        <f t="shared" si="47"/>
        <v>0</v>
      </c>
      <c r="H203" s="69" t="s">
        <v>63</v>
      </c>
      <c r="I203" s="69" t="s">
        <v>63</v>
      </c>
      <c r="J203" s="292">
        <f t="shared" si="48"/>
        <v>104</v>
      </c>
      <c r="K203" s="297">
        <f t="shared" si="48"/>
        <v>0</v>
      </c>
      <c r="L203" s="297">
        <f t="shared" si="48"/>
        <v>60</v>
      </c>
      <c r="M203" s="273">
        <f t="shared" si="48"/>
        <v>44</v>
      </c>
      <c r="N203" s="241">
        <f t="shared" si="48"/>
        <v>156</v>
      </c>
    </row>
    <row r="204" spans="1:14" ht="13.5" thickBot="1">
      <c r="A204" s="32" t="s">
        <v>14</v>
      </c>
      <c r="B204" s="30" t="s">
        <v>15</v>
      </c>
      <c r="C204" s="125"/>
      <c r="D204" s="64"/>
      <c r="E204" s="64"/>
      <c r="F204" s="64"/>
      <c r="G204" s="278"/>
      <c r="H204" s="125"/>
      <c r="I204" s="125"/>
      <c r="J204" s="278"/>
      <c r="K204" s="278"/>
      <c r="L204" s="278"/>
      <c r="M204" s="278"/>
      <c r="N204" s="279"/>
    </row>
    <row r="205" spans="1:14" ht="12.75">
      <c r="A205" s="252"/>
      <c r="B205" s="41" t="s">
        <v>78</v>
      </c>
      <c r="C205" s="47" t="s">
        <v>63</v>
      </c>
      <c r="D205" s="294">
        <f aca="true" t="shared" si="49" ref="D205:G207">SUM(D168,D111,D55)</f>
        <v>72.5</v>
      </c>
      <c r="E205" s="295">
        <f t="shared" si="49"/>
        <v>44.75</v>
      </c>
      <c r="F205" s="295">
        <f t="shared" si="49"/>
        <v>27.75</v>
      </c>
      <c r="G205" s="295">
        <f t="shared" si="49"/>
        <v>18</v>
      </c>
      <c r="H205" s="47" t="s">
        <v>63</v>
      </c>
      <c r="I205" s="47" t="s">
        <v>63</v>
      </c>
      <c r="J205" s="290">
        <f aca="true" t="shared" si="50" ref="J205:N207">SUM(J168,J111,J55)</f>
        <v>1163.5</v>
      </c>
      <c r="K205" s="61">
        <f t="shared" si="50"/>
        <v>345</v>
      </c>
      <c r="L205" s="61">
        <f t="shared" si="50"/>
        <v>285</v>
      </c>
      <c r="M205" s="291">
        <f t="shared" si="50"/>
        <v>533.5</v>
      </c>
      <c r="N205" s="60">
        <f t="shared" si="50"/>
        <v>721.5</v>
      </c>
    </row>
    <row r="206" spans="1:14" ht="12.75">
      <c r="A206" s="48"/>
      <c r="B206" s="38" t="s">
        <v>79</v>
      </c>
      <c r="C206" s="49" t="s">
        <v>63</v>
      </c>
      <c r="D206" s="248">
        <f t="shared" si="49"/>
        <v>18</v>
      </c>
      <c r="E206" s="66">
        <f t="shared" si="49"/>
        <v>11.5</v>
      </c>
      <c r="F206" s="66">
        <f t="shared" si="49"/>
        <v>6.5</v>
      </c>
      <c r="G206" s="63">
        <f t="shared" si="49"/>
        <v>18</v>
      </c>
      <c r="H206" s="91" t="s">
        <v>63</v>
      </c>
      <c r="I206" s="49" t="s">
        <v>63</v>
      </c>
      <c r="J206" s="248">
        <f t="shared" si="50"/>
        <v>299</v>
      </c>
      <c r="K206" s="55">
        <f t="shared" si="50"/>
        <v>0</v>
      </c>
      <c r="L206" s="55">
        <f t="shared" si="50"/>
        <v>195</v>
      </c>
      <c r="M206" s="66">
        <f t="shared" si="50"/>
        <v>104</v>
      </c>
      <c r="N206" s="62">
        <f t="shared" si="50"/>
        <v>169</v>
      </c>
    </row>
    <row r="207" spans="1:14" ht="13.5" thickBot="1">
      <c r="A207" s="58"/>
      <c r="B207" s="51" t="s">
        <v>80</v>
      </c>
      <c r="C207" s="69" t="s">
        <v>63</v>
      </c>
      <c r="D207" s="292">
        <f t="shared" si="49"/>
        <v>40</v>
      </c>
      <c r="E207" s="293">
        <f t="shared" si="49"/>
        <v>18.75</v>
      </c>
      <c r="F207" s="293">
        <f t="shared" si="49"/>
        <v>10.25</v>
      </c>
      <c r="G207" s="273">
        <f t="shared" si="49"/>
        <v>0</v>
      </c>
      <c r="H207" s="69" t="s">
        <v>63</v>
      </c>
      <c r="I207" s="69" t="s">
        <v>63</v>
      </c>
      <c r="J207" s="292">
        <f t="shared" si="50"/>
        <v>487.5</v>
      </c>
      <c r="K207" s="297">
        <f t="shared" si="50"/>
        <v>255</v>
      </c>
      <c r="L207" s="297">
        <f t="shared" si="50"/>
        <v>30</v>
      </c>
      <c r="M207" s="273">
        <f t="shared" si="50"/>
        <v>202.5</v>
      </c>
      <c r="N207" s="241">
        <f t="shared" si="50"/>
        <v>266.5</v>
      </c>
    </row>
    <row r="208" spans="1:14" ht="13.5" thickBot="1">
      <c r="A208" s="32" t="s">
        <v>60</v>
      </c>
      <c r="B208" s="30" t="s">
        <v>64</v>
      </c>
      <c r="C208" s="125"/>
      <c r="D208" s="278"/>
      <c r="E208" s="278"/>
      <c r="F208" s="278"/>
      <c r="G208" s="278"/>
      <c r="H208" s="125"/>
      <c r="I208" s="125"/>
      <c r="J208" s="278"/>
      <c r="K208" s="278"/>
      <c r="L208" s="278"/>
      <c r="M208" s="278"/>
      <c r="N208" s="279"/>
    </row>
    <row r="209" spans="1:14" ht="12.75">
      <c r="A209" s="60" t="s">
        <v>7</v>
      </c>
      <c r="B209" s="113" t="s">
        <v>142</v>
      </c>
      <c r="C209" s="47" t="s">
        <v>63</v>
      </c>
      <c r="D209" s="201">
        <v>0.25</v>
      </c>
      <c r="E209" s="202">
        <v>0.25</v>
      </c>
      <c r="F209" s="202">
        <v>0</v>
      </c>
      <c r="G209" s="203">
        <v>0</v>
      </c>
      <c r="H209" s="47" t="s">
        <v>63</v>
      </c>
      <c r="I209" s="47" t="s">
        <v>63</v>
      </c>
      <c r="J209" s="201">
        <v>2</v>
      </c>
      <c r="K209" s="202">
        <v>2</v>
      </c>
      <c r="L209" s="202">
        <v>0</v>
      </c>
      <c r="M209" s="182">
        <v>0</v>
      </c>
      <c r="N209" s="182">
        <v>0</v>
      </c>
    </row>
    <row r="210" spans="1:14" ht="12.75">
      <c r="A210" s="62" t="s">
        <v>87</v>
      </c>
      <c r="B210" s="59" t="s">
        <v>76</v>
      </c>
      <c r="C210" s="91" t="s">
        <v>63</v>
      </c>
      <c r="D210" s="114">
        <v>0.25</v>
      </c>
      <c r="E210" s="114">
        <v>0.25</v>
      </c>
      <c r="F210" s="204">
        <v>0</v>
      </c>
      <c r="G210" s="205">
        <v>0</v>
      </c>
      <c r="H210" s="91" t="s">
        <v>63</v>
      </c>
      <c r="I210" s="91" t="s">
        <v>63</v>
      </c>
      <c r="J210" s="236">
        <v>2</v>
      </c>
      <c r="K210" s="204">
        <v>2</v>
      </c>
      <c r="L210" s="204">
        <v>0</v>
      </c>
      <c r="M210" s="207">
        <v>0</v>
      </c>
      <c r="N210" s="207">
        <v>0</v>
      </c>
    </row>
    <row r="211" spans="1:14" ht="12.75">
      <c r="A211" s="62" t="s">
        <v>89</v>
      </c>
      <c r="B211" s="36" t="s">
        <v>36</v>
      </c>
      <c r="C211" s="92" t="s">
        <v>63</v>
      </c>
      <c r="D211" s="230">
        <v>0.5</v>
      </c>
      <c r="E211" s="115">
        <v>0.5</v>
      </c>
      <c r="F211" s="208">
        <v>0</v>
      </c>
      <c r="G211" s="209">
        <v>0</v>
      </c>
      <c r="H211" s="92" t="s">
        <v>63</v>
      </c>
      <c r="I211" s="92" t="s">
        <v>63</v>
      </c>
      <c r="J211" s="23">
        <v>4</v>
      </c>
      <c r="K211" s="208">
        <v>4</v>
      </c>
      <c r="L211" s="208">
        <v>0</v>
      </c>
      <c r="M211" s="211">
        <v>0</v>
      </c>
      <c r="N211" s="92">
        <v>0</v>
      </c>
    </row>
    <row r="212" spans="1:14" ht="13.5" thickBot="1">
      <c r="A212" s="87" t="s">
        <v>90</v>
      </c>
      <c r="B212" s="40" t="s">
        <v>175</v>
      </c>
      <c r="C212" s="69" t="s">
        <v>63</v>
      </c>
      <c r="D212" s="253">
        <v>0.5</v>
      </c>
      <c r="E212" s="227">
        <v>0.5</v>
      </c>
      <c r="F212" s="222">
        <v>0</v>
      </c>
      <c r="G212" s="228">
        <v>0</v>
      </c>
      <c r="H212" s="69" t="s">
        <v>63</v>
      </c>
      <c r="I212" s="69" t="s">
        <v>63</v>
      </c>
      <c r="J212" s="229">
        <v>4</v>
      </c>
      <c r="K212" s="222">
        <v>4</v>
      </c>
      <c r="L212" s="222">
        <v>0</v>
      </c>
      <c r="M212" s="223">
        <v>0</v>
      </c>
      <c r="N212" s="69">
        <v>0</v>
      </c>
    </row>
    <row r="213" spans="1:14" ht="13.5" thickBot="1">
      <c r="A213" s="3" t="s">
        <v>143</v>
      </c>
      <c r="B213" s="4" t="s">
        <v>146</v>
      </c>
      <c r="C213" s="23"/>
      <c r="D213" s="190"/>
      <c r="E213" s="190"/>
      <c r="F213" s="190"/>
      <c r="G213" s="190"/>
      <c r="H213" s="23"/>
      <c r="I213" s="23"/>
      <c r="J213" s="190"/>
      <c r="K213" s="190"/>
      <c r="L213" s="190"/>
      <c r="M213" s="124"/>
      <c r="N213" s="279"/>
    </row>
    <row r="214" spans="1:14" ht="12.75">
      <c r="A214" s="300">
        <v>1</v>
      </c>
      <c r="B214" s="117" t="s">
        <v>150</v>
      </c>
      <c r="C214" s="47" t="s">
        <v>63</v>
      </c>
      <c r="D214" s="290">
        <v>6</v>
      </c>
      <c r="E214" s="291">
        <v>0.25</v>
      </c>
      <c r="F214" s="61">
        <v>5.75</v>
      </c>
      <c r="G214" s="84">
        <v>6</v>
      </c>
      <c r="H214" s="47" t="s">
        <v>63</v>
      </c>
      <c r="I214" s="47" t="s">
        <v>63</v>
      </c>
      <c r="J214" s="181">
        <v>6</v>
      </c>
      <c r="K214" s="202">
        <v>0</v>
      </c>
      <c r="L214" s="202">
        <v>0</v>
      </c>
      <c r="M214" s="182">
        <v>6</v>
      </c>
      <c r="N214" s="60">
        <v>150</v>
      </c>
    </row>
    <row r="215" spans="1:14" ht="13.5" thickBot="1">
      <c r="A215" s="301">
        <v>2</v>
      </c>
      <c r="B215" s="302" t="s">
        <v>165</v>
      </c>
      <c r="C215" s="69" t="s">
        <v>63</v>
      </c>
      <c r="D215" s="250">
        <v>3</v>
      </c>
      <c r="E215" s="303">
        <v>0.25</v>
      </c>
      <c r="F215" s="56" t="s">
        <v>180</v>
      </c>
      <c r="G215" s="85">
        <v>3</v>
      </c>
      <c r="H215" s="69" t="s">
        <v>63</v>
      </c>
      <c r="I215" s="69" t="s">
        <v>63</v>
      </c>
      <c r="J215" s="229">
        <v>3</v>
      </c>
      <c r="K215" s="222">
        <v>0</v>
      </c>
      <c r="L215" s="222">
        <v>0</v>
      </c>
      <c r="M215" s="223">
        <v>6</v>
      </c>
      <c r="N215" s="87">
        <v>150</v>
      </c>
    </row>
    <row r="216" spans="1:14" ht="12.75">
      <c r="A216" s="190"/>
      <c r="B216" s="190"/>
      <c r="C216" s="23"/>
      <c r="D216" s="190"/>
      <c r="E216" s="190"/>
      <c r="F216" s="190"/>
      <c r="G216" s="190"/>
      <c r="H216" s="23"/>
      <c r="I216" s="23"/>
      <c r="J216" s="190"/>
      <c r="K216" s="190"/>
      <c r="L216" s="190"/>
      <c r="M216" s="190"/>
      <c r="N216" s="289"/>
    </row>
    <row r="217" spans="1:14" ht="12.75">
      <c r="A217" s="190"/>
      <c r="B217" s="190"/>
      <c r="C217" s="23"/>
      <c r="D217" s="190"/>
      <c r="E217" s="190"/>
      <c r="F217" s="190"/>
      <c r="G217" s="190"/>
      <c r="H217" s="23"/>
      <c r="I217" s="23"/>
      <c r="J217" s="190"/>
      <c r="K217" s="190"/>
      <c r="L217" s="190"/>
      <c r="M217" s="190"/>
      <c r="N217" s="289"/>
    </row>
    <row r="218" spans="1:14" ht="12.75">
      <c r="A218" s="190"/>
      <c r="B218" s="190"/>
      <c r="C218" s="23" t="s">
        <v>147</v>
      </c>
      <c r="D218" s="190"/>
      <c r="E218" s="190"/>
      <c r="F218" s="190"/>
      <c r="G218" s="190"/>
      <c r="H218" s="23"/>
      <c r="I218" s="23"/>
      <c r="J218" s="190"/>
      <c r="K218" s="190"/>
      <c r="L218" s="190"/>
      <c r="M218" s="190"/>
      <c r="N218" s="289"/>
    </row>
    <row r="219" spans="1:15" ht="12.75">
      <c r="A219" s="190"/>
      <c r="B219" s="190"/>
      <c r="C219" s="23"/>
      <c r="D219" s="190"/>
      <c r="E219" s="190"/>
      <c r="F219" s="190"/>
      <c r="G219" s="190"/>
      <c r="H219" s="23"/>
      <c r="I219" s="23"/>
      <c r="J219" s="190"/>
      <c r="K219" s="190"/>
      <c r="L219" s="190"/>
      <c r="M219" s="190"/>
      <c r="N219" s="289"/>
      <c r="O219" s="1"/>
    </row>
    <row r="220" spans="1:14" ht="12.75">
      <c r="A220" s="190"/>
      <c r="B220" s="190"/>
      <c r="C220" s="23"/>
      <c r="D220" s="190"/>
      <c r="E220" s="190"/>
      <c r="F220" s="190"/>
      <c r="G220" s="190"/>
      <c r="H220" s="23"/>
      <c r="I220" s="23"/>
      <c r="J220" s="190"/>
      <c r="K220" s="190"/>
      <c r="L220" s="190"/>
      <c r="M220" s="190"/>
      <c r="N220" s="289"/>
    </row>
    <row r="221" spans="1:14" ht="13.5" thickBot="1">
      <c r="A221" s="190"/>
      <c r="B221" s="190"/>
      <c r="C221" s="23"/>
      <c r="D221" s="304"/>
      <c r="E221" s="304"/>
      <c r="F221" s="190"/>
      <c r="G221" s="190"/>
      <c r="H221" s="23"/>
      <c r="I221" s="23"/>
      <c r="J221" s="190"/>
      <c r="K221" s="190"/>
      <c r="L221" s="190"/>
      <c r="M221" s="190"/>
      <c r="N221" s="190"/>
    </row>
    <row r="222" spans="1:14" ht="12.75">
      <c r="A222" s="19" t="s">
        <v>10</v>
      </c>
      <c r="B222" s="99" t="s">
        <v>38</v>
      </c>
      <c r="C222" s="305"/>
      <c r="D222" s="389" t="s">
        <v>35</v>
      </c>
      <c r="E222" s="390"/>
      <c r="F222" s="389" t="s">
        <v>56</v>
      </c>
      <c r="G222" s="390"/>
      <c r="H222" s="4"/>
      <c r="I222" s="99" t="s">
        <v>11</v>
      </c>
      <c r="J222" s="424" t="s">
        <v>27</v>
      </c>
      <c r="K222" s="425"/>
      <c r="L222" s="425"/>
      <c r="M222" s="426"/>
      <c r="N222" s="306"/>
    </row>
    <row r="223" spans="1:14" ht="12.75">
      <c r="A223" s="3"/>
      <c r="B223" s="100" t="s">
        <v>37</v>
      </c>
      <c r="C223" s="307"/>
      <c r="D223" s="142" t="s">
        <v>39</v>
      </c>
      <c r="E223" s="143" t="s">
        <v>55</v>
      </c>
      <c r="F223" s="142" t="s">
        <v>39</v>
      </c>
      <c r="G223" s="144" t="s">
        <v>55</v>
      </c>
      <c r="H223" s="190"/>
      <c r="I223" s="308"/>
      <c r="J223" s="427" t="s">
        <v>30</v>
      </c>
      <c r="K223" s="428"/>
      <c r="L223" s="428"/>
      <c r="M223" s="429"/>
      <c r="N223" s="102" t="s">
        <v>55</v>
      </c>
    </row>
    <row r="224" spans="1:14" ht="13.5" thickBot="1">
      <c r="A224" s="112"/>
      <c r="B224" s="101" t="s">
        <v>68</v>
      </c>
      <c r="C224" s="309"/>
      <c r="D224" s="145" t="s">
        <v>51</v>
      </c>
      <c r="E224" s="147"/>
      <c r="F224" s="146"/>
      <c r="G224" s="147"/>
      <c r="H224" s="190"/>
      <c r="I224" s="308"/>
      <c r="J224" s="430" t="s">
        <v>26</v>
      </c>
      <c r="K224" s="431"/>
      <c r="L224" s="431"/>
      <c r="M224" s="432"/>
      <c r="N224" s="310"/>
    </row>
    <row r="225" spans="1:14" ht="13.5" thickBot="1">
      <c r="A225" s="111"/>
      <c r="B225" s="30" t="s">
        <v>69</v>
      </c>
      <c r="C225" s="225"/>
      <c r="D225" s="139">
        <v>180</v>
      </c>
      <c r="E225" s="284">
        <v>100</v>
      </c>
      <c r="F225" s="139">
        <f>SUM(J190,N190)</f>
        <v>4687</v>
      </c>
      <c r="G225" s="311">
        <v>100</v>
      </c>
      <c r="H225" s="190"/>
      <c r="I225" s="433" t="s">
        <v>57</v>
      </c>
      <c r="J225" s="434"/>
      <c r="K225" s="434"/>
      <c r="L225" s="434"/>
      <c r="M225" s="434"/>
      <c r="N225" s="435"/>
    </row>
    <row r="226" spans="1:14" ht="14.25">
      <c r="A226" s="107" t="s">
        <v>7</v>
      </c>
      <c r="B226" s="103" t="s">
        <v>22</v>
      </c>
      <c r="C226" s="211"/>
      <c r="D226" s="400">
        <f>SUM(E190)</f>
        <v>103.5</v>
      </c>
      <c r="E226" s="401">
        <f>D226*100/D225</f>
        <v>57.5</v>
      </c>
      <c r="F226" s="400">
        <f>SUM(J190)</f>
        <v>2671</v>
      </c>
      <c r="G226" s="401">
        <f>F226*100/F225</f>
        <v>56.98741199061233</v>
      </c>
      <c r="H226" s="190"/>
      <c r="I226" s="312">
        <v>1</v>
      </c>
      <c r="J226" s="130" t="s">
        <v>135</v>
      </c>
      <c r="K226" s="130"/>
      <c r="L226" s="130"/>
      <c r="M226" s="313"/>
      <c r="N226" s="147">
        <v>37</v>
      </c>
    </row>
    <row r="227" spans="1:14" ht="14.25">
      <c r="A227" s="53"/>
      <c r="B227" s="104" t="s">
        <v>83</v>
      </c>
      <c r="C227" s="219"/>
      <c r="D227" s="385"/>
      <c r="E227" s="387"/>
      <c r="F227" s="385"/>
      <c r="G227" s="387"/>
      <c r="H227" s="190"/>
      <c r="I227" s="314">
        <v>2</v>
      </c>
      <c r="J227" s="130" t="s">
        <v>136</v>
      </c>
      <c r="K227" s="130"/>
      <c r="L227" s="130"/>
      <c r="M227" s="313"/>
      <c r="N227" s="147">
        <v>63</v>
      </c>
    </row>
    <row r="228" spans="1:14" ht="14.25">
      <c r="A228" s="44" t="s">
        <v>87</v>
      </c>
      <c r="B228" s="105" t="s">
        <v>23</v>
      </c>
      <c r="C228" s="187"/>
      <c r="D228" s="384">
        <f>SUM(G206,G202,G198,G214,G215)</f>
        <v>51</v>
      </c>
      <c r="E228" s="386">
        <f>D228*100/D225</f>
        <v>28.333333333333332</v>
      </c>
      <c r="F228" s="384">
        <f>SUM(J206,N206,N202,J202,J198,N198)</f>
        <v>1040</v>
      </c>
      <c r="G228" s="386">
        <f>F228*100/F225</f>
        <v>22.189033496906337</v>
      </c>
      <c r="H228" s="190"/>
      <c r="I228" s="315"/>
      <c r="J228" s="393"/>
      <c r="K228" s="394"/>
      <c r="L228" s="394"/>
      <c r="M228" s="190"/>
      <c r="N228" s="262"/>
    </row>
    <row r="229" spans="1:14" ht="14.25">
      <c r="A229" s="53"/>
      <c r="B229" s="104" t="s">
        <v>24</v>
      </c>
      <c r="C229" s="219"/>
      <c r="D229" s="385"/>
      <c r="E229" s="387"/>
      <c r="F229" s="385"/>
      <c r="G229" s="387"/>
      <c r="H229" s="190"/>
      <c r="I229" s="315"/>
      <c r="J229" s="393"/>
      <c r="K229" s="394"/>
      <c r="L229" s="394"/>
      <c r="M229" s="190"/>
      <c r="N229" s="262"/>
    </row>
    <row r="230" spans="1:14" ht="14.25">
      <c r="A230" s="44" t="s">
        <v>89</v>
      </c>
      <c r="B230" s="105" t="s">
        <v>25</v>
      </c>
      <c r="C230" s="187"/>
      <c r="D230" s="384">
        <f>SUM(D209:D212,D193)</f>
        <v>13.5</v>
      </c>
      <c r="E230" s="386">
        <f>D230*100/D225</f>
        <v>7.5</v>
      </c>
      <c r="F230" s="384">
        <f>SUM(J209:J212,J193,N193)</f>
        <v>332</v>
      </c>
      <c r="G230" s="386">
        <f>F230*100/F225</f>
        <v>7.0834222317047155</v>
      </c>
      <c r="H230" s="190"/>
      <c r="I230" s="315"/>
      <c r="J230" s="393"/>
      <c r="K230" s="394"/>
      <c r="L230" s="394"/>
      <c r="M230" s="190"/>
      <c r="N230" s="262"/>
    </row>
    <row r="231" spans="1:14" ht="14.25">
      <c r="A231" s="53"/>
      <c r="B231" s="104" t="s">
        <v>21</v>
      </c>
      <c r="C231" s="219"/>
      <c r="D231" s="385"/>
      <c r="E231" s="387"/>
      <c r="F231" s="385"/>
      <c r="G231" s="387"/>
      <c r="H231" s="190"/>
      <c r="I231" s="315"/>
      <c r="J231" s="393"/>
      <c r="K231" s="394"/>
      <c r="L231" s="394"/>
      <c r="M231" s="190"/>
      <c r="N231" s="262"/>
    </row>
    <row r="232" spans="1:14" ht="14.25">
      <c r="A232" s="38" t="s">
        <v>90</v>
      </c>
      <c r="B232" s="106" t="s">
        <v>82</v>
      </c>
      <c r="C232" s="207"/>
      <c r="D232" s="148">
        <f>SUM(D207,D203,D195,D214,D215)</f>
        <v>61</v>
      </c>
      <c r="E232" s="176">
        <f>D232*100/D225</f>
        <v>33.888888888888886</v>
      </c>
      <c r="F232" s="148">
        <f>SUM(J207,N207,N203,J203,J195,N195)</f>
        <v>1066</v>
      </c>
      <c r="G232" s="176">
        <f>F232*100/F225</f>
        <v>22.743759334328995</v>
      </c>
      <c r="H232" s="190"/>
      <c r="I232" s="315"/>
      <c r="J232" s="393"/>
      <c r="K232" s="394"/>
      <c r="L232" s="394"/>
      <c r="M232" s="190"/>
      <c r="N232" s="262"/>
    </row>
    <row r="233" spans="1:14" ht="14.25">
      <c r="A233" s="108" t="s">
        <v>91</v>
      </c>
      <c r="B233" s="106" t="s">
        <v>59</v>
      </c>
      <c r="C233" s="207"/>
      <c r="D233" s="148">
        <v>9</v>
      </c>
      <c r="E233" s="176">
        <f>D233*100/D225</f>
        <v>5</v>
      </c>
      <c r="F233" s="148">
        <f>SUM(J214,J215,N214,N215)</f>
        <v>309</v>
      </c>
      <c r="G233" s="176">
        <f>F233*100/F225</f>
        <v>6.592703221676979</v>
      </c>
      <c r="I233" s="315"/>
      <c r="J233" s="393"/>
      <c r="K233" s="394"/>
      <c r="L233" s="394"/>
      <c r="M233" s="190"/>
      <c r="N233" s="262"/>
    </row>
    <row r="234" spans="1:14" ht="15" thickBot="1">
      <c r="A234" s="109" t="s">
        <v>100</v>
      </c>
      <c r="B234" s="316" t="s">
        <v>58</v>
      </c>
      <c r="C234" s="223"/>
      <c r="D234" s="149">
        <v>2</v>
      </c>
      <c r="E234" s="177">
        <f>D234*100/D225</f>
        <v>1.1111111111111112</v>
      </c>
      <c r="F234" s="149">
        <v>60</v>
      </c>
      <c r="G234" s="177">
        <f>F234*100/F225</f>
        <v>1.2801365478984426</v>
      </c>
      <c r="I234" s="420" t="s">
        <v>67</v>
      </c>
      <c r="J234" s="421"/>
      <c r="K234" s="421"/>
      <c r="L234" s="421"/>
      <c r="M234" s="422"/>
      <c r="N234" s="251">
        <v>100</v>
      </c>
    </row>
    <row r="235" spans="1:7" ht="12.75">
      <c r="A235" s="130"/>
      <c r="D235" s="313"/>
      <c r="E235" s="313"/>
      <c r="F235" s="313"/>
      <c r="G235" s="313"/>
    </row>
    <row r="236" spans="2:7" ht="12.75">
      <c r="B236" s="423" t="s">
        <v>84</v>
      </c>
      <c r="C236" s="423"/>
      <c r="D236" s="423"/>
      <c r="E236" s="423"/>
      <c r="F236" s="423"/>
      <c r="G236" s="423"/>
    </row>
    <row r="237" spans="2:7" ht="12.75">
      <c r="B237" s="423"/>
      <c r="C237" s="423"/>
      <c r="D237" s="423"/>
      <c r="E237" s="423"/>
      <c r="F237" s="423"/>
      <c r="G237" s="423"/>
    </row>
    <row r="238" spans="2:7" ht="12.75">
      <c r="B238" s="423"/>
      <c r="C238" s="423"/>
      <c r="D238" s="423"/>
      <c r="E238" s="423"/>
      <c r="F238" s="423"/>
      <c r="G238" s="423"/>
    </row>
  </sheetData>
  <sheetProtection/>
  <mergeCells count="53">
    <mergeCell ref="B236:G238"/>
    <mergeCell ref="K184:L184"/>
    <mergeCell ref="A190:B190"/>
    <mergeCell ref="J183:M183"/>
    <mergeCell ref="J228:L228"/>
    <mergeCell ref="J222:M222"/>
    <mergeCell ref="J223:M223"/>
    <mergeCell ref="J224:M224"/>
    <mergeCell ref="I225:N225"/>
    <mergeCell ref="J233:L233"/>
    <mergeCell ref="I234:M234"/>
    <mergeCell ref="D222:E222"/>
    <mergeCell ref="J232:L232"/>
    <mergeCell ref="D183:F183"/>
    <mergeCell ref="J229:L229"/>
    <mergeCell ref="J231:L231"/>
    <mergeCell ref="F226:F227"/>
    <mergeCell ref="G226:G227"/>
    <mergeCell ref="D228:D229"/>
    <mergeCell ref="E228:E229"/>
    <mergeCell ref="M1:N1"/>
    <mergeCell ref="A175:B175"/>
    <mergeCell ref="A118:B118"/>
    <mergeCell ref="A123:B123"/>
    <mergeCell ref="D73:F73"/>
    <mergeCell ref="J73:M73"/>
    <mergeCell ref="K74:L74"/>
    <mergeCell ref="A122:B122"/>
    <mergeCell ref="A2:M2"/>
    <mergeCell ref="D15:F15"/>
    <mergeCell ref="A60:B60"/>
    <mergeCell ref="K16:L16"/>
    <mergeCell ref="A3:M3"/>
    <mergeCell ref="A67:B67"/>
    <mergeCell ref="J15:M15"/>
    <mergeCell ref="A65:B65"/>
    <mergeCell ref="A64:B64"/>
    <mergeCell ref="B182:E182"/>
    <mergeCell ref="F222:G222"/>
    <mergeCell ref="A191:B191"/>
    <mergeCell ref="J230:L230"/>
    <mergeCell ref="A125:B125"/>
    <mergeCell ref="D129:F129"/>
    <mergeCell ref="J129:M129"/>
    <mergeCell ref="K130:L130"/>
    <mergeCell ref="D226:D227"/>
    <mergeCell ref="E226:E227"/>
    <mergeCell ref="F228:F229"/>
    <mergeCell ref="G228:G229"/>
    <mergeCell ref="D230:D231"/>
    <mergeCell ref="E230:E231"/>
    <mergeCell ref="F230:F231"/>
    <mergeCell ref="G230:G231"/>
  </mergeCells>
  <printOptions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85" r:id="rId1"/>
  <rowBreaks count="3" manualBreakCount="3">
    <brk id="127" max="255" man="1"/>
    <brk id="177" max="255" man="1"/>
    <brk id="216" max="255" man="1"/>
  </rowBreaks>
  <ignoredErrors>
    <ignoredError sqref="J48:J54 J28 J38:J43 J30:J36 G37 D45:E45 G45 K45:L45 D112:E112 G112:G113 K112:L112 J144 G155:G156 D155:E156 K155:L156 J157:J158 D169:G169 J169:N169 D56:E56 G56 K56:L56 D113:E113 K113:L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Sekretariat_1</cp:lastModifiedBy>
  <cp:lastPrinted>2012-11-13T16:44:40Z</cp:lastPrinted>
  <dcterms:created xsi:type="dcterms:W3CDTF">2011-12-11T10:20:19Z</dcterms:created>
  <dcterms:modified xsi:type="dcterms:W3CDTF">2015-05-29T09:04:37Z</dcterms:modified>
  <cp:category/>
  <cp:version/>
  <cp:contentType/>
  <cp:contentStatus/>
</cp:coreProperties>
</file>