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<sst xmlns="http://schemas.openxmlformats.org/spreadsheetml/2006/main" count="1135" uniqueCount="231">
  <si>
    <t xml:space="preserve">Rok studiów: I 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</si>
  <si>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</si>
  <si>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</si>
  <si>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</si>
  <si>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</si>
  <si>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</si>
  <si>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</si>
  <si>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</si>
  <si>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</si>
  <si>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</si>
  <si>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</si>
  <si>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</si>
  <si>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</si>
  <si>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</si>
  <si>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</si>
  <si>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</si>
  <si>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</si>
  <si>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</si>
  <si>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</si>
  <si>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</si>
  <si>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</si>
  <si>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</si>
  <si>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</si>
  <si>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nauczyciela</t>
  </si>
  <si>
    <t>studenta</t>
  </si>
  <si>
    <t>za zajęcia</t>
  </si>
  <si>
    <t>lub</t>
  </si>
  <si>
    <t>akademckiego</t>
  </si>
  <si>
    <t>praktyczne</t>
  </si>
  <si>
    <t>Grupa treści</t>
  </si>
  <si>
    <t>I</t>
  </si>
  <si>
    <t>Wymagania ogólne</t>
  </si>
  <si>
    <t>1.</t>
  </si>
  <si>
    <t>Język obcy</t>
  </si>
  <si>
    <t>o</t>
  </si>
  <si>
    <t>2.</t>
  </si>
  <si>
    <t>3.</t>
  </si>
  <si>
    <t>Technologie informacyjne</t>
  </si>
  <si>
    <t>4.</t>
  </si>
  <si>
    <t>Przedmioty kształcenia ogólnego</t>
  </si>
  <si>
    <t>f</t>
  </si>
  <si>
    <t>Liczba pkt ECTS/ godz.dyd.   (ogółem)</t>
  </si>
  <si>
    <t>x</t>
  </si>
  <si>
    <t>II</t>
  </si>
  <si>
    <t>Podstawowych</t>
  </si>
  <si>
    <t>Logika</t>
  </si>
  <si>
    <t>Teoria poznania</t>
  </si>
  <si>
    <t>III</t>
  </si>
  <si>
    <t>Kierunkowych</t>
  </si>
  <si>
    <t>Historia i geografia biblijna</t>
  </si>
  <si>
    <t xml:space="preserve">3. </t>
  </si>
  <si>
    <t>Metafizyka</t>
  </si>
  <si>
    <t>Patrologia</t>
  </si>
  <si>
    <t>VI</t>
  </si>
  <si>
    <t xml:space="preserve">Inne wymagania </t>
  </si>
  <si>
    <t>Przedmiot do wyboru</t>
  </si>
  <si>
    <t>VII Praktyka</t>
  </si>
  <si>
    <t>Liczba pkt ECTS/ godz.dyd.  na I roku studiów</t>
  </si>
  <si>
    <t>* inne np. godziny konsultacji (bezpośrednie, e-mailowe, etc.)  - godziny nie są wliczone do pensum</t>
  </si>
  <si>
    <t xml:space="preserve">Rok studiów: II </t>
  </si>
  <si>
    <t>fakultatywny</t>
  </si>
  <si>
    <t>Wychowanie fizyczne</t>
  </si>
  <si>
    <t>Liczba pkt ECTS/ godz.dyd. (zajęcia praktyczne)</t>
  </si>
  <si>
    <t>Liczba pkt ECTS/ godz.dyd.  (przedmy fakultatywne)</t>
  </si>
  <si>
    <t>Filozofia Boga</t>
  </si>
  <si>
    <t>Metodologia ogólna nauk</t>
  </si>
  <si>
    <t>Wprowadzenie do Pisma Św.</t>
  </si>
  <si>
    <t>V</t>
  </si>
  <si>
    <t>Specjalizacyjnych: przygotowanie do wykonywania zawodu nauczyciela</t>
  </si>
  <si>
    <t>Pedagogika szkolna</t>
  </si>
  <si>
    <t>Komunikacja interpersonalna</t>
  </si>
  <si>
    <t>Emisja głosu</t>
  </si>
  <si>
    <t>Ochrona  własności intelektualnej</t>
  </si>
  <si>
    <t>Etykieta</t>
  </si>
  <si>
    <t>Praktyka 0</t>
  </si>
  <si>
    <t>Liczba pkt ECTS/ godz.dyd.  na II roku studiów</t>
  </si>
  <si>
    <t>Rok studiów: III</t>
  </si>
  <si>
    <t>Katechetyka</t>
  </si>
  <si>
    <t>Dydaktyka religii I</t>
  </si>
  <si>
    <t>Praktyka R-I</t>
  </si>
  <si>
    <t>Liczba pkt ECTS/ godz.dyd.  na III roku studiów</t>
  </si>
  <si>
    <t>Rok studiów: IV</t>
  </si>
  <si>
    <t>Dydaktyka religii II</t>
  </si>
  <si>
    <t>Dydaktyka religii III</t>
  </si>
  <si>
    <t>Liczba pkt ECTS/ godz.dyd.  na IV roku studiów</t>
  </si>
  <si>
    <t>Rok studiów: V</t>
  </si>
  <si>
    <t>Ekumenizm</t>
  </si>
  <si>
    <t>Dydaktyka religii IV</t>
  </si>
  <si>
    <t>Liczba pkt ECTS/ godz.dyd.  na V roku studiów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</si>
  <si>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</si>
  <si>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</si>
  <si>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</si>
  <si>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</si>
  <si>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</si>
  <si>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</si>
  <si>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</si>
  <si>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</si>
  <si>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IV</t>
  </si>
  <si>
    <t>Specjalnościowych</t>
  </si>
  <si>
    <t>Specjalizacyjnych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</si>
  <si>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</si>
  <si>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</si>
  <si>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</si>
  <si>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</si>
  <si>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</si>
  <si>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</si>
  <si>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</si>
  <si>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</si>
  <si>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</si>
  <si>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</si>
  <si>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</si>
  <si>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</si>
  <si>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</si>
  <si>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nauki humanistyczne</t>
  </si>
  <si>
    <t>udziału nauczyciela akademickiego*</t>
  </si>
  <si>
    <t>nauki społeczne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</si>
  <si>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</si>
  <si>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</si>
  <si>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</si>
  <si>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</si>
  <si>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</si>
  <si>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</si>
  <si>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</si>
  <si>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</si>
  <si>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</si>
  <si>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</si>
  <si>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Technol. informacyjna w pracy pedagogicznej</t>
  </si>
  <si>
    <t>Specjalnościowych:</t>
  </si>
  <si>
    <t>Specjalność nauczycielska w zakresie religii</t>
  </si>
  <si>
    <t xml:space="preserve"> Plan studiów na kierunku: teologia</t>
  </si>
  <si>
    <t>Ergonomia</t>
  </si>
  <si>
    <t>Specjalnościowe:</t>
  </si>
  <si>
    <t>Liczba pkt ECTS/ godz.dyd.  (zajęcia paktyczne)</t>
  </si>
  <si>
    <t>Praktyka R-IV</t>
  </si>
  <si>
    <t>Samodzielna praca studenta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</si>
  <si>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</si>
  <si>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</si>
  <si>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</si>
  <si>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</si>
  <si>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</si>
  <si>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</si>
  <si>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</si>
  <si>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</si>
  <si>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</si>
  <si>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</si>
  <si>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</si>
  <si>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</si>
  <si>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</si>
  <si>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</si>
  <si>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</si>
  <si>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</si>
  <si>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VI </t>
  </si>
  <si>
    <t>Praktyka</t>
  </si>
  <si>
    <t>Praktyka R-II</t>
  </si>
  <si>
    <t>Praktyka R-III</t>
  </si>
  <si>
    <t xml:space="preserve">2. </t>
  </si>
  <si>
    <t>V Praktyka</t>
  </si>
  <si>
    <t>Dydaktyka wychowania do życia w rodzinie I</t>
  </si>
  <si>
    <t>Dydaktyka wychowania do życia w rodzinie II</t>
  </si>
  <si>
    <t>Praktyka P-I</t>
  </si>
  <si>
    <t>Praktyka P-II</t>
  </si>
  <si>
    <r>
      <rPr>
        <b/>
        <sz val="10"/>
        <rFont val="Calibri"/>
        <family val="2"/>
      </rPr>
      <t>Profil kształcenia:</t>
    </r>
    <r>
      <rPr>
        <sz val="10"/>
        <rFont val="Calibri"/>
        <family val="2"/>
      </rPr>
      <t xml:space="preserve"> ogólnoakademicki</t>
    </r>
  </si>
  <si>
    <r>
      <rPr>
        <b/>
        <sz val="10"/>
        <rFont val="Calibri"/>
        <family val="2"/>
      </rPr>
      <t>Forma studiów</t>
    </r>
    <r>
      <rPr>
        <sz val="10"/>
        <rFont val="Calibri"/>
        <family val="2"/>
      </rPr>
      <t>: stacjonarne</t>
    </r>
  </si>
  <si>
    <r>
      <rPr>
        <b/>
        <sz val="10"/>
        <rFont val="Calibri"/>
        <family val="2"/>
      </rPr>
      <t>Forma kształcenia/poziom strudiów:</t>
    </r>
    <r>
      <rPr>
        <sz val="10"/>
        <rFont val="Calibri"/>
        <family val="2"/>
      </rPr>
      <t xml:space="preserve"> jednolite studia magisterskie</t>
    </r>
  </si>
  <si>
    <r>
      <rPr>
        <b/>
        <sz val="10"/>
        <rFont val="Calibri"/>
        <family val="2"/>
      </rPr>
      <t>Uzyskane kwalifikacje</t>
    </r>
    <r>
      <rPr>
        <sz val="10"/>
        <rFont val="Calibri"/>
        <family val="2"/>
      </rPr>
      <t>: tytuł zawodowy magistra</t>
    </r>
  </si>
  <si>
    <r>
      <rPr>
        <b/>
        <sz val="10"/>
        <rFont val="Calibri"/>
        <family val="2"/>
      </rPr>
      <t>Obszar kształcenia</t>
    </r>
    <r>
      <rPr>
        <sz val="10"/>
        <rFont val="Calibri"/>
        <family val="2"/>
      </rPr>
      <t>: w zakresie nauk humanistycznych i nauk społecznych</t>
    </r>
  </si>
  <si>
    <t>Liczba pkt ECTS/ godz.dyd. (ogółem)</t>
  </si>
  <si>
    <t>Z</t>
  </si>
  <si>
    <t>E</t>
  </si>
  <si>
    <t>Liczba pkt ECTS/ godz.dyd.  w semestrze</t>
  </si>
  <si>
    <t>Historia filozofii 1</t>
  </si>
  <si>
    <t>Historia filozofii 2</t>
  </si>
  <si>
    <t>Historia Kościoła 1</t>
  </si>
  <si>
    <t>Historia Kościoła 2</t>
  </si>
  <si>
    <t>Język łaciński 1</t>
  </si>
  <si>
    <t>Język łaciński 2</t>
  </si>
  <si>
    <t>Szkolenie w zakresie bezpieczeństwa i higieny pracy</t>
  </si>
  <si>
    <t>Historia filozofii 3</t>
  </si>
  <si>
    <t>Historia filozofii 4</t>
  </si>
  <si>
    <t>Historia Kościoła 3</t>
  </si>
  <si>
    <t>Historia Kościoła 4</t>
  </si>
  <si>
    <t>Język łaciński 3</t>
  </si>
  <si>
    <t>Język łaciński 4</t>
  </si>
  <si>
    <t>Nowy Testament 1</t>
  </si>
  <si>
    <t>Nowy Testament 2</t>
  </si>
  <si>
    <t>Nowy Testament 3</t>
  </si>
  <si>
    <t>Stary Testament 1</t>
  </si>
  <si>
    <t>Stary Testament 2</t>
  </si>
  <si>
    <t>Stary Testament 3</t>
  </si>
  <si>
    <t>Teologia dogmatyczna 1</t>
  </si>
  <si>
    <t>Teologia dogmatyczna 2</t>
  </si>
  <si>
    <t>Teologia fundamentalna 1</t>
  </si>
  <si>
    <t>Teologia fundamentalna 2</t>
  </si>
  <si>
    <t>Teologia moralna 1</t>
  </si>
  <si>
    <t>Teologia moralna 2</t>
  </si>
  <si>
    <t>Nowy Testament 4</t>
  </si>
  <si>
    <t>Stary Testament 4</t>
  </si>
  <si>
    <t>Teologia dogmatyczna 3</t>
  </si>
  <si>
    <t>Teologia dogmatyczna 4</t>
  </si>
  <si>
    <t>Teologia dogmatyczna 5</t>
  </si>
  <si>
    <t>Teologia moralna 3</t>
  </si>
  <si>
    <t>Teologia moralna 4</t>
  </si>
  <si>
    <t>Teologia dogmatyczna 6</t>
  </si>
  <si>
    <t>Teologia moralna 5</t>
  </si>
  <si>
    <t>Teologia moralna 6</t>
  </si>
  <si>
    <t xml:space="preserve">Liturgika </t>
  </si>
  <si>
    <t xml:space="preserve">Religiologia </t>
  </si>
  <si>
    <t xml:space="preserve">Psychologia wychowania i kształcenia </t>
  </si>
  <si>
    <t xml:space="preserve">Pedeutologia </t>
  </si>
  <si>
    <t xml:space="preserve">Diagnoza i terapia pedagogiczna </t>
  </si>
  <si>
    <t>Podstawy psychologii</t>
  </si>
  <si>
    <t>Psychologia wychowania i kształcenia</t>
  </si>
  <si>
    <t>Podstawy pedagogiki</t>
  </si>
  <si>
    <t>Pedagogika specjalna</t>
  </si>
  <si>
    <t>Podstawy dydaktyki</t>
  </si>
  <si>
    <t>Pedeutologia</t>
  </si>
  <si>
    <t>Diagnoza i terapia pedagogiczna</t>
  </si>
  <si>
    <t>Etyka</t>
  </si>
  <si>
    <t>Wstęp do filozofii</t>
  </si>
  <si>
    <t>Antropologia filozoficzna</t>
  </si>
  <si>
    <t>Katolicka nauka społeczna 2</t>
  </si>
  <si>
    <t>Katolicka nauka społeczna 3</t>
  </si>
  <si>
    <t>Teologia duchowości</t>
  </si>
  <si>
    <t>Teologia pastoralna</t>
  </si>
  <si>
    <t>Załącznik TL/4a</t>
  </si>
  <si>
    <t>Seminarium naukowe (sem.1ECTS+praca mgr 5 ECTS)</t>
  </si>
  <si>
    <t>Seminarium naukowe (sem.1 ECTS+praca mgr 5 ECTS)</t>
  </si>
  <si>
    <t>Seminarium naukowe (sem.4 ECTS+praca mgr 5 ECTS)</t>
  </si>
  <si>
    <t>2015/2016 25.01.2015s</t>
  </si>
  <si>
    <t>Prawo kanoniczne 1</t>
  </si>
  <si>
    <t>Prawo kanoniczne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</si>
</sst>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45" xfId="0" applyFont="1" applyBorder="1" applyAlignment="1">
      <alignment horizontal="right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58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4" fillId="0" borderId="5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4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4" fillId="0" borderId="52" xfId="0" applyFont="1" applyBorder="1" applyAlignment="1">
      <alignment/>
    </xf>
    <xf numFmtId="0" fontId="5" fillId="0" borderId="45" xfId="0" applyFont="1" applyBorder="1" applyAlignment="1">
      <alignment horizontal="left"/>
    </xf>
    <xf numFmtId="0" fontId="5" fillId="0" borderId="5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63" xfId="0" applyFont="1" applyBorder="1" applyAlignment="1">
      <alignment/>
    </xf>
    <xf numFmtId="0" fontId="5" fillId="0" borderId="47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5" fillId="0" borderId="25" xfId="0" applyFont="1" applyFill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5" xfId="0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6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40" xfId="0" applyFont="1" applyBorder="1" applyAlignment="1">
      <alignment/>
    </xf>
    <xf numFmtId="0" fontId="5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75" xfId="0" applyFont="1" applyBorder="1" applyAlignment="1">
      <alignment/>
    </xf>
    <xf numFmtId="0" fontId="5" fillId="0" borderId="64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78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right"/>
    </xf>
    <xf numFmtId="0" fontId="5" fillId="0" borderId="47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79" xfId="0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/>
    </xf>
    <xf numFmtId="0" fontId="5" fillId="32" borderId="71" xfId="0" applyFont="1" applyFill="1" applyBorder="1" applyAlignment="1">
      <alignment/>
    </xf>
    <xf numFmtId="0" fontId="5" fillId="32" borderId="57" xfId="0" applyFont="1" applyFill="1" applyBorder="1" applyAlignment="1">
      <alignment/>
    </xf>
    <xf numFmtId="0" fontId="5" fillId="32" borderId="75" xfId="0" applyFont="1" applyFill="1" applyBorder="1" applyAlignment="1">
      <alignment/>
    </xf>
    <xf numFmtId="0" fontId="5" fillId="32" borderId="47" xfId="0" applyFont="1" applyFill="1" applyBorder="1" applyAlignment="1">
      <alignment/>
    </xf>
    <xf numFmtId="0" fontId="5" fillId="32" borderId="51" xfId="0" applyFont="1" applyFill="1" applyBorder="1" applyAlignment="1">
      <alignment/>
    </xf>
    <xf numFmtId="0" fontId="5" fillId="32" borderId="68" xfId="0" applyFont="1" applyFill="1" applyBorder="1" applyAlignment="1">
      <alignment/>
    </xf>
    <xf numFmtId="0" fontId="5" fillId="32" borderId="42" xfId="0" applyFont="1" applyFill="1" applyBorder="1" applyAlignment="1">
      <alignment/>
    </xf>
    <xf numFmtId="0" fontId="5" fillId="32" borderId="64" xfId="0" applyFont="1" applyFill="1" applyBorder="1" applyAlignment="1">
      <alignment/>
    </xf>
    <xf numFmtId="1" fontId="5" fillId="0" borderId="42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64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" fontId="5" fillId="0" borderId="52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/>
    </xf>
    <xf numFmtId="1" fontId="5" fillId="0" borderId="83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83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85" xfId="0" applyFont="1" applyBorder="1" applyAlignment="1">
      <alignment horizontal="center"/>
    </xf>
    <xf numFmtId="0" fontId="5" fillId="32" borderId="79" xfId="0" applyFont="1" applyFill="1" applyBorder="1" applyAlignment="1">
      <alignment horizontal="center" vertical="center"/>
    </xf>
    <xf numFmtId="0" fontId="5" fillId="0" borderId="35" xfId="0" applyFont="1" applyBorder="1" applyAlignment="1">
      <alignment/>
    </xf>
    <xf numFmtId="1" fontId="5" fillId="0" borderId="53" xfId="0" applyNumberFormat="1" applyFont="1" applyBorder="1" applyAlignment="1">
      <alignment horizontal="center" vertical="center"/>
    </xf>
    <xf numFmtId="0" fontId="50" fillId="0" borderId="39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49" xfId="0" applyFont="1" applyBorder="1" applyAlignment="1">
      <alignment/>
    </xf>
    <xf numFmtId="0" fontId="51" fillId="0" borderId="39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5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5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57" xfId="0" applyFont="1" applyBorder="1" applyAlignment="1">
      <alignment/>
    </xf>
    <xf numFmtId="0" fontId="5" fillId="0" borderId="80" xfId="0" applyFont="1" applyBorder="1" applyAlignment="1">
      <alignment/>
    </xf>
    <xf numFmtId="0" fontId="51" fillId="0" borderId="40" xfId="0" applyFont="1" applyBorder="1" applyAlignment="1">
      <alignment/>
    </xf>
    <xf numFmtId="0" fontId="50" fillId="0" borderId="22" xfId="0" applyFont="1" applyBorder="1" applyAlignment="1">
      <alignment/>
    </xf>
    <xf numFmtId="0" fontId="51" fillId="0" borderId="22" xfId="0" applyFont="1" applyBorder="1" applyAlignment="1">
      <alignment/>
    </xf>
    <xf numFmtId="1" fontId="5" fillId="0" borderId="7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32" borderId="47" xfId="0" applyFont="1" applyFill="1" applyBorder="1" applyAlignment="1">
      <alignment horizontal="center" vertical="center"/>
    </xf>
    <xf numFmtId="1" fontId="5" fillId="0" borderId="68" xfId="0" applyNumberFormat="1" applyFont="1" applyBorder="1" applyAlignment="1">
      <alignment horizontal="center" vertical="center"/>
    </xf>
    <xf numFmtId="0" fontId="5" fillId="32" borderId="8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" fillId="32" borderId="18" xfId="0" applyFont="1" applyFill="1" applyBorder="1" applyAlignment="1">
      <alignment/>
    </xf>
    <xf numFmtId="1" fontId="5" fillId="0" borderId="23" xfId="0" applyNumberFormat="1" applyFont="1" applyBorder="1" applyAlignment="1">
      <alignment horizontal="center" vertical="center"/>
    </xf>
    <xf numFmtId="0" fontId="5" fillId="0" borderId="71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12" fillId="0" borderId="80" xfId="0" applyFont="1" applyBorder="1" applyAlignment="1">
      <alignment/>
    </xf>
    <xf numFmtId="0" fontId="5" fillId="0" borderId="81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" fontId="5" fillId="0" borderId="64" xfId="0" applyNumberFormat="1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1" fontId="5" fillId="0" borderId="82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30" xfId="0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view="pageLayout" zoomScale="85" zoomScaleNormal="110" zoomScalePageLayoutView="85" workbookViewId="0" topLeftCell="A139">
      <selection activeCell="D151" sqref="D151"/>
    </sheetView>
  </sheetViews>
  <sheetFormatPr defaultColWidth="9.140625" defaultRowHeight="15"/>
  <cols>
    <col min="1" max="1" width="3.140625" style="244" customWidth="1"/>
    <col min="2" max="2" width="44.57421875" style="244" customWidth="1"/>
    <col min="3" max="3" width="6.8515625" style="244" customWidth="1"/>
    <col min="4" max="4" width="7.57421875" style="244" customWidth="1"/>
    <col min="5" max="5" width="12.7109375" style="244" customWidth="1"/>
    <col min="6" max="6" width="9.8515625" style="244" customWidth="1"/>
    <col min="7" max="7" width="8.421875" style="244" customWidth="1"/>
    <col min="8" max="8" width="8.57421875" style="244" customWidth="1"/>
    <col min="9" max="9" width="10.00390625" style="244" customWidth="1"/>
    <col min="10" max="10" width="6.8515625" style="244" customWidth="1"/>
    <col min="11" max="11" width="10.421875" style="244" customWidth="1"/>
    <col min="12" max="12" width="12.00390625" style="244" customWidth="1"/>
    <col min="13" max="13" width="5.8515625" style="244" customWidth="1"/>
    <col min="14" max="14" width="12.421875" style="244" customWidth="1"/>
  </cols>
  <sheetData>
    <row r="1" spans="2:14" ht="15">
      <c r="B1" s="244" t="s">
        <v>228</v>
      </c>
      <c r="N1" s="245" t="s">
        <v>224</v>
      </c>
    </row>
    <row r="2" spans="1:14" ht="15.75">
      <c r="A2" s="377" t="s">
        <v>129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ht="15.75">
      <c r="A3" s="377" t="s">
        <v>128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>
      <c r="A7" s="246"/>
      <c r="B7" s="247" t="s">
        <v>161</v>
      </c>
      <c r="C7" s="247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</row>
    <row r="8" spans="1:14" ht="15">
      <c r="A8" s="248"/>
      <c r="B8" s="248" t="s">
        <v>162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</row>
    <row r="9" spans="1:14" ht="15">
      <c r="A9" s="248"/>
      <c r="B9" s="248" t="s">
        <v>163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</row>
    <row r="10" spans="1:14" ht="15">
      <c r="A10" s="248"/>
      <c r="B10" s="248" t="s">
        <v>164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</row>
    <row r="11" spans="1:14" ht="15">
      <c r="A11" s="248"/>
      <c r="B11" s="248" t="s">
        <v>165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3" spans="1:14" ht="15.75" thickBot="1">
      <c r="A13" s="22"/>
      <c r="B13" s="68" t="s">
        <v>0</v>
      </c>
      <c r="C13" s="22"/>
      <c r="D13" s="22"/>
      <c r="E13" s="22"/>
      <c r="F13" s="22"/>
      <c r="G13" s="24"/>
      <c r="H13" s="22"/>
      <c r="I13" s="22"/>
      <c r="J13" s="22"/>
      <c r="K13" s="22"/>
      <c r="L13" s="22"/>
      <c r="M13" s="22"/>
      <c r="N13" s="22"/>
    </row>
    <row r="14" spans="1:14" ht="15">
      <c r="A14" s="40" t="s">
        <v>1</v>
      </c>
      <c r="B14" s="25"/>
      <c r="C14" s="26"/>
      <c r="D14" s="359" t="s">
        <v>2</v>
      </c>
      <c r="E14" s="360"/>
      <c r="F14" s="360"/>
      <c r="G14" s="53" t="s">
        <v>3</v>
      </c>
      <c r="H14" s="40" t="s">
        <v>4</v>
      </c>
      <c r="I14" s="3" t="s">
        <v>5</v>
      </c>
      <c r="J14" s="359" t="s">
        <v>6</v>
      </c>
      <c r="K14" s="360"/>
      <c r="L14" s="360"/>
      <c r="M14" s="360"/>
      <c r="N14" s="346" t="s">
        <v>134</v>
      </c>
    </row>
    <row r="15" spans="1:14" ht="15">
      <c r="A15" s="33"/>
      <c r="B15" s="27" t="s">
        <v>7</v>
      </c>
      <c r="C15" s="4" t="s">
        <v>8</v>
      </c>
      <c r="D15" s="28" t="s">
        <v>9</v>
      </c>
      <c r="E15" s="5" t="s">
        <v>10</v>
      </c>
      <c r="F15" s="6" t="s">
        <v>11</v>
      </c>
      <c r="G15" s="54" t="s">
        <v>12</v>
      </c>
      <c r="H15" s="33" t="s">
        <v>13</v>
      </c>
      <c r="I15" s="9" t="s">
        <v>14</v>
      </c>
      <c r="J15" s="29" t="s">
        <v>9</v>
      </c>
      <c r="K15" s="379" t="s">
        <v>15</v>
      </c>
      <c r="L15" s="379"/>
      <c r="M15" s="30" t="s">
        <v>16</v>
      </c>
      <c r="N15" s="347"/>
    </row>
    <row r="16" spans="1:14" ht="15">
      <c r="A16" s="52"/>
      <c r="B16" s="27" t="s">
        <v>17</v>
      </c>
      <c r="C16" s="4"/>
      <c r="D16" s="9"/>
      <c r="E16" s="5" t="s">
        <v>18</v>
      </c>
      <c r="F16" s="10" t="s">
        <v>19</v>
      </c>
      <c r="G16" s="55" t="s">
        <v>20</v>
      </c>
      <c r="H16" s="33"/>
      <c r="I16" s="12" t="s">
        <v>21</v>
      </c>
      <c r="J16" s="13"/>
      <c r="K16" s="14" t="s">
        <v>22</v>
      </c>
      <c r="L16" s="15" t="s">
        <v>93</v>
      </c>
      <c r="M16" s="4"/>
      <c r="N16" s="347"/>
    </row>
    <row r="17" spans="1:14" ht="15">
      <c r="A17" s="33"/>
      <c r="B17" s="27"/>
      <c r="C17" s="8"/>
      <c r="D17" s="9"/>
      <c r="E17" s="5" t="s">
        <v>23</v>
      </c>
      <c r="F17" s="10" t="s">
        <v>24</v>
      </c>
      <c r="G17" s="55" t="s">
        <v>25</v>
      </c>
      <c r="H17" s="33"/>
      <c r="I17" s="9" t="s">
        <v>26</v>
      </c>
      <c r="J17" s="17"/>
      <c r="K17" s="32"/>
      <c r="L17" s="18"/>
      <c r="M17" s="127"/>
      <c r="N17" s="347"/>
    </row>
    <row r="18" spans="1:14" ht="15">
      <c r="A18" s="33"/>
      <c r="B18" s="33"/>
      <c r="C18" s="34"/>
      <c r="D18" s="9"/>
      <c r="E18" s="5" t="s">
        <v>27</v>
      </c>
      <c r="F18" s="10"/>
      <c r="G18" s="55" t="s">
        <v>28</v>
      </c>
      <c r="H18" s="33"/>
      <c r="I18" s="9" t="s">
        <v>60</v>
      </c>
      <c r="J18" s="17"/>
      <c r="K18" s="32"/>
      <c r="L18" s="5"/>
      <c r="M18" s="8"/>
      <c r="N18" s="347"/>
    </row>
    <row r="19" spans="1:14" ht="15">
      <c r="A19" s="33"/>
      <c r="B19" s="33"/>
      <c r="C19" s="34"/>
      <c r="D19" s="9"/>
      <c r="E19" s="5"/>
      <c r="F19" s="10"/>
      <c r="G19" s="55"/>
      <c r="H19" s="33"/>
      <c r="I19" s="9"/>
      <c r="J19" s="17"/>
      <c r="K19" s="32"/>
      <c r="L19" s="5"/>
      <c r="M19" s="8"/>
      <c r="N19" s="347"/>
    </row>
    <row r="20" spans="1:14" ht="15.75" thickBot="1">
      <c r="A20" s="36"/>
      <c r="B20" s="36"/>
      <c r="C20" s="24"/>
      <c r="D20" s="35"/>
      <c r="E20" s="20"/>
      <c r="F20" s="21"/>
      <c r="G20" s="21"/>
      <c r="H20" s="36"/>
      <c r="I20" s="35"/>
      <c r="J20" s="37"/>
      <c r="K20" s="38"/>
      <c r="L20" s="20"/>
      <c r="M20" s="24"/>
      <c r="N20" s="348"/>
    </row>
    <row r="21" spans="1:14" ht="15.75" thickBot="1">
      <c r="A21" s="35"/>
      <c r="B21" s="70" t="s">
        <v>29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9"/>
    </row>
    <row r="22" spans="1:14" ht="15.75" thickBot="1">
      <c r="A22" s="61" t="s">
        <v>30</v>
      </c>
      <c r="B22" s="62" t="s">
        <v>31</v>
      </c>
      <c r="C22" s="5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1:14" ht="15">
      <c r="A23" s="306" t="s">
        <v>32</v>
      </c>
      <c r="B23" s="79" t="s">
        <v>33</v>
      </c>
      <c r="C23" s="197">
        <v>2</v>
      </c>
      <c r="D23" s="170">
        <v>2</v>
      </c>
      <c r="E23" s="171">
        <v>1.3</v>
      </c>
      <c r="F23" s="171">
        <v>0.7</v>
      </c>
      <c r="G23" s="171">
        <v>0</v>
      </c>
      <c r="H23" s="171" t="s">
        <v>167</v>
      </c>
      <c r="I23" s="171" t="s">
        <v>40</v>
      </c>
      <c r="J23" s="171">
        <f>SUM(K23:M23)</f>
        <v>39</v>
      </c>
      <c r="K23" s="171">
        <v>0</v>
      </c>
      <c r="L23" s="171">
        <v>30</v>
      </c>
      <c r="M23" s="171">
        <v>9</v>
      </c>
      <c r="N23" s="328">
        <f>D23*30-J23</f>
        <v>21</v>
      </c>
    </row>
    <row r="24" spans="1:14" ht="15">
      <c r="A24" s="306" t="s">
        <v>35</v>
      </c>
      <c r="B24" s="75" t="s">
        <v>37</v>
      </c>
      <c r="C24" s="330">
        <v>1</v>
      </c>
      <c r="D24" s="310">
        <v>2</v>
      </c>
      <c r="E24" s="170">
        <v>1.2</v>
      </c>
      <c r="F24" s="155">
        <f>D24-E24</f>
        <v>0.8</v>
      </c>
      <c r="G24" s="144">
        <v>0</v>
      </c>
      <c r="H24" s="203" t="s">
        <v>167</v>
      </c>
      <c r="I24" s="203" t="s">
        <v>34</v>
      </c>
      <c r="J24" s="168">
        <f>SUM(K24:M24)</f>
        <v>36</v>
      </c>
      <c r="K24" s="171">
        <v>0</v>
      </c>
      <c r="L24" s="144">
        <v>30</v>
      </c>
      <c r="M24" s="142">
        <v>6</v>
      </c>
      <c r="N24" s="280">
        <f>D24*30-J24</f>
        <v>24</v>
      </c>
    </row>
    <row r="25" spans="1:14" ht="15.75" thickBot="1">
      <c r="A25" s="307" t="s">
        <v>36</v>
      </c>
      <c r="B25" s="69" t="s">
        <v>39</v>
      </c>
      <c r="C25" s="204">
        <v>2</v>
      </c>
      <c r="D25" s="159">
        <v>2</v>
      </c>
      <c r="E25" s="160">
        <v>1.5</v>
      </c>
      <c r="F25" s="187">
        <f>D25-E25</f>
        <v>0.5</v>
      </c>
      <c r="G25" s="162">
        <v>0</v>
      </c>
      <c r="H25" s="250" t="s">
        <v>167</v>
      </c>
      <c r="I25" s="250" t="s">
        <v>40</v>
      </c>
      <c r="J25" s="168">
        <f>SUM(K25:M25)</f>
        <v>45</v>
      </c>
      <c r="K25" s="160">
        <v>30</v>
      </c>
      <c r="L25" s="162">
        <v>0</v>
      </c>
      <c r="M25" s="194">
        <v>15</v>
      </c>
      <c r="N25" s="280">
        <f>D25*30-J25</f>
        <v>15</v>
      </c>
    </row>
    <row r="26" spans="1:14" ht="15.75" thickBot="1">
      <c r="A26" s="90"/>
      <c r="B26" s="82" t="s">
        <v>41</v>
      </c>
      <c r="C26" s="185"/>
      <c r="D26" s="180">
        <f>SUM(D23:D25)</f>
        <v>6</v>
      </c>
      <c r="E26" s="182">
        <f>SUM(E23:E25)</f>
        <v>4</v>
      </c>
      <c r="F26" s="207">
        <f>SUM(F23:F25)</f>
        <v>2</v>
      </c>
      <c r="G26" s="183">
        <f>SUM(G23:G25)</f>
        <v>0</v>
      </c>
      <c r="H26" s="196" t="s">
        <v>42</v>
      </c>
      <c r="I26" s="196" t="s">
        <v>42</v>
      </c>
      <c r="J26" s="185">
        <f>SUM(J23:J25)</f>
        <v>120</v>
      </c>
      <c r="K26" s="182">
        <f>SUM(K23:K25)</f>
        <v>30</v>
      </c>
      <c r="L26" s="182">
        <f>SUM(L23:L25)</f>
        <v>60</v>
      </c>
      <c r="M26" s="181">
        <f>SUM(M23:M25)</f>
        <v>30</v>
      </c>
      <c r="N26" s="282">
        <f>SUM(N23:N25)</f>
        <v>60</v>
      </c>
    </row>
    <row r="27" spans="1:14" ht="15.75" thickBot="1">
      <c r="A27" s="90"/>
      <c r="B27" s="59" t="s">
        <v>62</v>
      </c>
      <c r="C27" s="185"/>
      <c r="D27" s="180">
        <v>0</v>
      </c>
      <c r="E27" s="181">
        <v>0</v>
      </c>
      <c r="F27" s="182">
        <v>0</v>
      </c>
      <c r="G27" s="208">
        <v>0</v>
      </c>
      <c r="H27" s="196" t="s">
        <v>42</v>
      </c>
      <c r="I27" s="196" t="s">
        <v>42</v>
      </c>
      <c r="J27" s="207">
        <v>0</v>
      </c>
      <c r="K27" s="182">
        <v>0</v>
      </c>
      <c r="L27" s="208">
        <v>0</v>
      </c>
      <c r="M27" s="208">
        <v>0</v>
      </c>
      <c r="N27" s="196">
        <f>F27*15-E27*15</f>
        <v>0</v>
      </c>
    </row>
    <row r="28" spans="1:14" ht="15.75" thickBot="1">
      <c r="A28" s="90"/>
      <c r="B28" s="59" t="s">
        <v>63</v>
      </c>
      <c r="C28" s="185"/>
      <c r="D28" s="180">
        <f>SUM(D23,D25)</f>
        <v>4</v>
      </c>
      <c r="E28" s="180">
        <f aca="true" t="shared" si="0" ref="E28:N28">SUM(E23,E25)</f>
        <v>2.8</v>
      </c>
      <c r="F28" s="180">
        <f t="shared" si="0"/>
        <v>1.2</v>
      </c>
      <c r="G28" s="180">
        <f t="shared" si="0"/>
        <v>0</v>
      </c>
      <c r="H28" s="180" t="s">
        <v>42</v>
      </c>
      <c r="I28" s="180" t="s">
        <v>42</v>
      </c>
      <c r="J28" s="180">
        <f t="shared" si="0"/>
        <v>84</v>
      </c>
      <c r="K28" s="180">
        <f t="shared" si="0"/>
        <v>30</v>
      </c>
      <c r="L28" s="180">
        <f t="shared" si="0"/>
        <v>30</v>
      </c>
      <c r="M28" s="180">
        <f t="shared" si="0"/>
        <v>24</v>
      </c>
      <c r="N28" s="180">
        <f t="shared" si="0"/>
        <v>36</v>
      </c>
    </row>
    <row r="29" spans="1:14" ht="15.75" thickBot="1">
      <c r="A29" s="63" t="s">
        <v>43</v>
      </c>
      <c r="B29" s="70" t="s">
        <v>44</v>
      </c>
      <c r="C29" s="70"/>
      <c r="D29" s="70"/>
      <c r="E29" s="70"/>
      <c r="F29" s="71"/>
      <c r="G29" s="71"/>
      <c r="H29" s="71"/>
      <c r="I29" s="71"/>
      <c r="J29" s="71"/>
      <c r="K29" s="71"/>
      <c r="L29" s="71"/>
      <c r="M29" s="329"/>
      <c r="N29" s="72"/>
    </row>
    <row r="30" spans="1:14" ht="15">
      <c r="A30" s="251" t="s">
        <v>32</v>
      </c>
      <c r="B30" s="135" t="s">
        <v>170</v>
      </c>
      <c r="C30" s="197">
        <v>1</v>
      </c>
      <c r="D30" s="154">
        <v>4</v>
      </c>
      <c r="E30" s="154">
        <v>2.3</v>
      </c>
      <c r="F30" s="155">
        <f>D30-E30</f>
        <v>1.7000000000000002</v>
      </c>
      <c r="G30" s="142">
        <v>0</v>
      </c>
      <c r="H30" s="197" t="s">
        <v>168</v>
      </c>
      <c r="I30" s="139" t="s">
        <v>34</v>
      </c>
      <c r="J30" s="168">
        <f>SUM(K30:M30)</f>
        <v>69</v>
      </c>
      <c r="K30" s="166">
        <v>30</v>
      </c>
      <c r="L30" s="140">
        <v>0</v>
      </c>
      <c r="M30" s="140">
        <v>39</v>
      </c>
      <c r="N30" s="279">
        <f>D30*30-J30</f>
        <v>51</v>
      </c>
    </row>
    <row r="31" spans="1:14" ht="15">
      <c r="A31" s="252" t="s">
        <v>35</v>
      </c>
      <c r="B31" s="253" t="s">
        <v>171</v>
      </c>
      <c r="C31" s="143">
        <v>2</v>
      </c>
      <c r="D31" s="170">
        <v>4</v>
      </c>
      <c r="E31" s="154">
        <v>2.3</v>
      </c>
      <c r="F31" s="155">
        <f>D31-E31</f>
        <v>1.7000000000000002</v>
      </c>
      <c r="G31" s="144">
        <v>0</v>
      </c>
      <c r="H31" s="203" t="s">
        <v>168</v>
      </c>
      <c r="I31" s="143" t="s">
        <v>34</v>
      </c>
      <c r="J31" s="168">
        <f>SUM(K31:M31)</f>
        <v>69</v>
      </c>
      <c r="K31" s="171">
        <v>30</v>
      </c>
      <c r="L31" s="144">
        <v>0</v>
      </c>
      <c r="M31" s="142">
        <v>39</v>
      </c>
      <c r="N31" s="280">
        <f>D31*30-J31</f>
        <v>51</v>
      </c>
    </row>
    <row r="32" spans="1:14" ht="15">
      <c r="A32" s="218" t="s">
        <v>36</v>
      </c>
      <c r="B32" s="136" t="s">
        <v>45</v>
      </c>
      <c r="C32" s="143">
        <v>1</v>
      </c>
      <c r="D32" s="170">
        <v>3</v>
      </c>
      <c r="E32" s="154">
        <v>1.5</v>
      </c>
      <c r="F32" s="155">
        <f>D32-E32</f>
        <v>1.5</v>
      </c>
      <c r="G32" s="144">
        <v>0</v>
      </c>
      <c r="H32" s="203" t="s">
        <v>167</v>
      </c>
      <c r="I32" s="143" t="s">
        <v>34</v>
      </c>
      <c r="J32" s="168">
        <f>SUM(K32:M32)</f>
        <v>45</v>
      </c>
      <c r="K32" s="171">
        <v>0</v>
      </c>
      <c r="L32" s="144">
        <v>30</v>
      </c>
      <c r="M32" s="142">
        <v>15</v>
      </c>
      <c r="N32" s="280">
        <f>D32*30-J32</f>
        <v>45</v>
      </c>
    </row>
    <row r="33" spans="1:14" ht="15.75" thickBot="1">
      <c r="A33" s="254" t="s">
        <v>38</v>
      </c>
      <c r="B33" s="72" t="s">
        <v>46</v>
      </c>
      <c r="C33" s="145">
        <v>2</v>
      </c>
      <c r="D33" s="175">
        <v>2.5</v>
      </c>
      <c r="E33" s="175">
        <v>1.3</v>
      </c>
      <c r="F33" s="176">
        <f>D33-E33</f>
        <v>1.2</v>
      </c>
      <c r="G33" s="146">
        <v>0</v>
      </c>
      <c r="H33" s="204" t="s">
        <v>167</v>
      </c>
      <c r="I33" s="145" t="s">
        <v>34</v>
      </c>
      <c r="J33" s="210">
        <f>SUM(K33:M33)</f>
        <v>39</v>
      </c>
      <c r="K33" s="176">
        <v>30</v>
      </c>
      <c r="L33" s="146">
        <v>0</v>
      </c>
      <c r="M33" s="161">
        <v>9</v>
      </c>
      <c r="N33" s="283">
        <f>D33*30-J33</f>
        <v>36</v>
      </c>
    </row>
    <row r="34" spans="1:15" ht="15.75" thickBot="1">
      <c r="A34" s="69"/>
      <c r="B34" s="82" t="s">
        <v>41</v>
      </c>
      <c r="C34" s="151"/>
      <c r="D34" s="149">
        <f>SUM(D30:D33)</f>
        <v>13.5</v>
      </c>
      <c r="E34" s="149">
        <f>SUM(E30:E33)</f>
        <v>7.3999999999999995</v>
      </c>
      <c r="F34" s="149">
        <f>SUM(F30:F33)</f>
        <v>6.1000000000000005</v>
      </c>
      <c r="G34" s="183">
        <v>0</v>
      </c>
      <c r="H34" s="198" t="s">
        <v>42</v>
      </c>
      <c r="I34" s="151" t="s">
        <v>42</v>
      </c>
      <c r="J34" s="180">
        <f>SUM(J30:J33)</f>
        <v>222</v>
      </c>
      <c r="K34" s="149">
        <f>SUM(K30:K33)</f>
        <v>90</v>
      </c>
      <c r="L34" s="149">
        <f>SUM(L30:L33)</f>
        <v>30</v>
      </c>
      <c r="M34" s="183">
        <f>SUM(M30:M33)</f>
        <v>102</v>
      </c>
      <c r="N34" s="294">
        <f>SUM(N30:N33)</f>
        <v>183</v>
      </c>
      <c r="O34" s="229"/>
    </row>
    <row r="35" spans="1:14" ht="15">
      <c r="A35" s="93"/>
      <c r="B35" s="94" t="s">
        <v>62</v>
      </c>
      <c r="C35" s="191"/>
      <c r="D35" s="186">
        <v>0</v>
      </c>
      <c r="E35" s="186">
        <v>0</v>
      </c>
      <c r="F35" s="187">
        <v>0</v>
      </c>
      <c r="G35" s="188">
        <v>0</v>
      </c>
      <c r="H35" s="220" t="s">
        <v>42</v>
      </c>
      <c r="I35" s="191" t="s">
        <v>42</v>
      </c>
      <c r="J35" s="190">
        <v>0</v>
      </c>
      <c r="K35" s="187">
        <v>0</v>
      </c>
      <c r="L35" s="187">
        <v>0</v>
      </c>
      <c r="M35" s="188">
        <v>0</v>
      </c>
      <c r="N35" s="191">
        <v>0</v>
      </c>
    </row>
    <row r="36" spans="1:14" ht="15.75" thickBot="1">
      <c r="A36" s="124"/>
      <c r="B36" s="131" t="s">
        <v>63</v>
      </c>
      <c r="C36" s="145"/>
      <c r="D36" s="175">
        <v>0</v>
      </c>
      <c r="E36" s="176">
        <v>0</v>
      </c>
      <c r="F36" s="176">
        <v>0</v>
      </c>
      <c r="G36" s="161">
        <v>0</v>
      </c>
      <c r="H36" s="204" t="s">
        <v>42</v>
      </c>
      <c r="I36" s="145" t="s">
        <v>42</v>
      </c>
      <c r="J36" s="173">
        <v>0</v>
      </c>
      <c r="K36" s="176">
        <v>0</v>
      </c>
      <c r="L36" s="176">
        <v>0</v>
      </c>
      <c r="M36" s="161">
        <v>0</v>
      </c>
      <c r="N36" s="145">
        <v>0</v>
      </c>
    </row>
    <row r="37" spans="1:14" ht="15.75" thickBot="1">
      <c r="A37" s="61" t="s">
        <v>47</v>
      </c>
      <c r="B37" s="62" t="s">
        <v>48</v>
      </c>
      <c r="C37" s="62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</row>
    <row r="38" spans="1:14" ht="15.75" thickBot="1">
      <c r="A38" s="94" t="s">
        <v>32</v>
      </c>
      <c r="B38" s="94" t="s">
        <v>217</v>
      </c>
      <c r="C38" s="189">
        <v>1</v>
      </c>
      <c r="D38" s="186">
        <v>4</v>
      </c>
      <c r="E38" s="154">
        <v>2.3</v>
      </c>
      <c r="F38" s="155">
        <f>D38-E38</f>
        <v>1.7000000000000002</v>
      </c>
      <c r="G38" s="199">
        <v>0</v>
      </c>
      <c r="H38" s="189" t="s">
        <v>167</v>
      </c>
      <c r="I38" s="189" t="s">
        <v>34</v>
      </c>
      <c r="J38" s="168">
        <f aca="true" t="shared" si="1" ref="J38:J48">SUM(K38:M38)</f>
        <v>60</v>
      </c>
      <c r="K38" s="201">
        <v>0</v>
      </c>
      <c r="L38" s="202">
        <v>30</v>
      </c>
      <c r="M38" s="166">
        <v>30</v>
      </c>
      <c r="N38" s="279">
        <f>D38*30-J38</f>
        <v>60</v>
      </c>
    </row>
    <row r="39" spans="1:14" ht="15.75" thickBot="1">
      <c r="A39" s="81" t="s">
        <v>35</v>
      </c>
      <c r="B39" s="81" t="s">
        <v>49</v>
      </c>
      <c r="C39" s="203">
        <v>2</v>
      </c>
      <c r="D39" s="170">
        <v>2</v>
      </c>
      <c r="E39" s="154">
        <v>1.5</v>
      </c>
      <c r="F39" s="155">
        <f>D39-E39</f>
        <v>0.5</v>
      </c>
      <c r="G39" s="172">
        <v>0</v>
      </c>
      <c r="H39" s="143" t="s">
        <v>168</v>
      </c>
      <c r="I39" s="143" t="s">
        <v>34</v>
      </c>
      <c r="J39" s="168">
        <f t="shared" si="1"/>
        <v>45</v>
      </c>
      <c r="K39" s="171">
        <v>30</v>
      </c>
      <c r="L39" s="171">
        <v>0</v>
      </c>
      <c r="M39" s="142">
        <v>15</v>
      </c>
      <c r="N39" s="279">
        <f>D39*30-J39</f>
        <v>15</v>
      </c>
    </row>
    <row r="40" spans="1:14" ht="15.75" thickBot="1">
      <c r="A40" s="81" t="s">
        <v>50</v>
      </c>
      <c r="B40" s="81" t="s">
        <v>172</v>
      </c>
      <c r="C40" s="141">
        <v>1</v>
      </c>
      <c r="D40" s="154">
        <v>4</v>
      </c>
      <c r="E40" s="154">
        <v>2.5</v>
      </c>
      <c r="F40" s="155">
        <f>D40-E40</f>
        <v>1.5</v>
      </c>
      <c r="G40" s="172">
        <v>0</v>
      </c>
      <c r="H40" s="143" t="s">
        <v>168</v>
      </c>
      <c r="I40" s="143" t="s">
        <v>34</v>
      </c>
      <c r="J40" s="168">
        <f t="shared" si="1"/>
        <v>45</v>
      </c>
      <c r="K40" s="171">
        <v>30</v>
      </c>
      <c r="L40" s="171">
        <v>0</v>
      </c>
      <c r="M40" s="142">
        <v>15</v>
      </c>
      <c r="N40" s="279">
        <f>D40*30-J40</f>
        <v>75</v>
      </c>
    </row>
    <row r="41" spans="1:14" ht="15.75" thickBot="1">
      <c r="A41" s="81" t="s">
        <v>135</v>
      </c>
      <c r="B41" s="81" t="s">
        <v>173</v>
      </c>
      <c r="C41" s="143">
        <v>2</v>
      </c>
      <c r="D41" s="170">
        <v>4</v>
      </c>
      <c r="E41" s="154">
        <v>2.5</v>
      </c>
      <c r="F41" s="155">
        <f>D41-E41</f>
        <v>1.5</v>
      </c>
      <c r="G41" s="172">
        <v>0</v>
      </c>
      <c r="H41" s="143" t="s">
        <v>168</v>
      </c>
      <c r="I41" s="143" t="s">
        <v>34</v>
      </c>
      <c r="J41" s="168">
        <f t="shared" si="1"/>
        <v>45</v>
      </c>
      <c r="K41" s="171">
        <v>30</v>
      </c>
      <c r="L41" s="171">
        <v>0</v>
      </c>
      <c r="M41" s="142">
        <v>15</v>
      </c>
      <c r="N41" s="279">
        <f aca="true" t="shared" si="2" ref="N41:N48">D41*30-J41</f>
        <v>75</v>
      </c>
    </row>
    <row r="42" spans="1:14" ht="15.75" thickBot="1">
      <c r="A42" s="81" t="s">
        <v>136</v>
      </c>
      <c r="B42" s="81" t="s">
        <v>174</v>
      </c>
      <c r="C42" s="143">
        <v>1</v>
      </c>
      <c r="D42" s="170">
        <v>3</v>
      </c>
      <c r="E42" s="154">
        <v>1.5</v>
      </c>
      <c r="F42" s="155">
        <f>D42-E42</f>
        <v>1.5</v>
      </c>
      <c r="G42" s="172">
        <v>0</v>
      </c>
      <c r="H42" s="143" t="s">
        <v>167</v>
      </c>
      <c r="I42" s="143" t="s">
        <v>34</v>
      </c>
      <c r="J42" s="168">
        <f t="shared" si="1"/>
        <v>45</v>
      </c>
      <c r="K42" s="171">
        <v>0</v>
      </c>
      <c r="L42" s="171">
        <v>30</v>
      </c>
      <c r="M42" s="142">
        <v>15</v>
      </c>
      <c r="N42" s="279">
        <f t="shared" si="2"/>
        <v>45</v>
      </c>
    </row>
    <row r="43" spans="1:14" ht="15.75" thickBot="1">
      <c r="A43" s="81" t="s">
        <v>137</v>
      </c>
      <c r="B43" s="81" t="s">
        <v>175</v>
      </c>
      <c r="C43" s="143">
        <v>2</v>
      </c>
      <c r="D43" s="170">
        <v>3</v>
      </c>
      <c r="E43" s="154">
        <v>1.5</v>
      </c>
      <c r="F43" s="155">
        <f aca="true" t="shared" si="3" ref="F43:F48">D43-E43</f>
        <v>1.5</v>
      </c>
      <c r="G43" s="172">
        <v>0</v>
      </c>
      <c r="H43" s="143" t="s">
        <v>167</v>
      </c>
      <c r="I43" s="143" t="s">
        <v>34</v>
      </c>
      <c r="J43" s="168">
        <f t="shared" si="1"/>
        <v>45</v>
      </c>
      <c r="K43" s="171">
        <v>0</v>
      </c>
      <c r="L43" s="171">
        <v>30</v>
      </c>
      <c r="M43" s="142">
        <v>15</v>
      </c>
      <c r="N43" s="279">
        <f t="shared" si="2"/>
        <v>45</v>
      </c>
    </row>
    <row r="44" spans="1:14" ht="15.75" thickBot="1">
      <c r="A44" s="81" t="s">
        <v>138</v>
      </c>
      <c r="B44" s="81" t="s">
        <v>205</v>
      </c>
      <c r="C44" s="143">
        <v>1</v>
      </c>
      <c r="D44" s="170">
        <v>3</v>
      </c>
      <c r="E44" s="171">
        <v>1.5</v>
      </c>
      <c r="F44" s="171">
        <f t="shared" si="3"/>
        <v>1.5</v>
      </c>
      <c r="G44" s="172">
        <v>0</v>
      </c>
      <c r="H44" s="143" t="s">
        <v>167</v>
      </c>
      <c r="I44" s="143" t="s">
        <v>34</v>
      </c>
      <c r="J44" s="168">
        <f t="shared" si="1"/>
        <v>45</v>
      </c>
      <c r="K44" s="171">
        <v>30</v>
      </c>
      <c r="L44" s="171">
        <v>0</v>
      </c>
      <c r="M44" s="144">
        <v>15</v>
      </c>
      <c r="N44" s="279">
        <f t="shared" si="2"/>
        <v>45</v>
      </c>
    </row>
    <row r="45" spans="1:14" ht="15.75" thickBot="1">
      <c r="A45" s="81" t="s">
        <v>139</v>
      </c>
      <c r="B45" s="81" t="s">
        <v>205</v>
      </c>
      <c r="C45" s="143">
        <v>2</v>
      </c>
      <c r="D45" s="170">
        <v>3</v>
      </c>
      <c r="E45" s="170">
        <v>1.5</v>
      </c>
      <c r="F45" s="171">
        <f t="shared" si="3"/>
        <v>1.5</v>
      </c>
      <c r="G45" s="172">
        <v>0</v>
      </c>
      <c r="H45" s="143" t="s">
        <v>167</v>
      </c>
      <c r="I45" s="203" t="s">
        <v>34</v>
      </c>
      <c r="J45" s="168">
        <f t="shared" si="1"/>
        <v>45</v>
      </c>
      <c r="K45" s="171">
        <v>30</v>
      </c>
      <c r="L45" s="171">
        <v>0</v>
      </c>
      <c r="M45" s="144">
        <v>15</v>
      </c>
      <c r="N45" s="279">
        <f t="shared" si="2"/>
        <v>45</v>
      </c>
    </row>
    <row r="46" spans="1:14" ht="15.75" thickBot="1">
      <c r="A46" s="81" t="s">
        <v>140</v>
      </c>
      <c r="B46" s="81" t="s">
        <v>51</v>
      </c>
      <c r="C46" s="143">
        <v>2</v>
      </c>
      <c r="D46" s="310">
        <v>3</v>
      </c>
      <c r="E46" s="154">
        <v>2</v>
      </c>
      <c r="F46" s="155">
        <f t="shared" si="3"/>
        <v>1</v>
      </c>
      <c r="G46" s="172">
        <v>0</v>
      </c>
      <c r="H46" s="143" t="s">
        <v>168</v>
      </c>
      <c r="I46" s="203" t="s">
        <v>34</v>
      </c>
      <c r="J46" s="168">
        <f t="shared" si="1"/>
        <v>60</v>
      </c>
      <c r="K46" s="171">
        <v>45</v>
      </c>
      <c r="L46" s="171">
        <v>0</v>
      </c>
      <c r="M46" s="142">
        <v>15</v>
      </c>
      <c r="N46" s="279">
        <f t="shared" si="2"/>
        <v>30</v>
      </c>
    </row>
    <row r="47" spans="1:14" ht="15.75" thickBot="1">
      <c r="A47" s="81" t="s">
        <v>141</v>
      </c>
      <c r="B47" s="81" t="s">
        <v>52</v>
      </c>
      <c r="C47" s="143">
        <v>1</v>
      </c>
      <c r="D47" s="170">
        <v>3</v>
      </c>
      <c r="E47" s="154">
        <v>1.5</v>
      </c>
      <c r="F47" s="155">
        <f t="shared" si="3"/>
        <v>1.5</v>
      </c>
      <c r="G47" s="172">
        <v>0</v>
      </c>
      <c r="H47" s="143" t="s">
        <v>167</v>
      </c>
      <c r="I47" s="203" t="s">
        <v>34</v>
      </c>
      <c r="J47" s="168">
        <f t="shared" si="1"/>
        <v>45</v>
      </c>
      <c r="K47" s="171">
        <v>30</v>
      </c>
      <c r="L47" s="171">
        <v>0</v>
      </c>
      <c r="M47" s="142">
        <v>15</v>
      </c>
      <c r="N47" s="279">
        <f t="shared" si="2"/>
        <v>45</v>
      </c>
    </row>
    <row r="48" spans="1:14" ht="15.75" thickBot="1">
      <c r="A48" s="81" t="s">
        <v>142</v>
      </c>
      <c r="B48" s="60" t="s">
        <v>218</v>
      </c>
      <c r="C48" s="190">
        <v>1</v>
      </c>
      <c r="D48" s="221">
        <v>2</v>
      </c>
      <c r="E48" s="154">
        <v>1</v>
      </c>
      <c r="F48" s="155">
        <f t="shared" si="3"/>
        <v>1</v>
      </c>
      <c r="G48" s="188">
        <v>0</v>
      </c>
      <c r="H48" s="191" t="s">
        <v>167</v>
      </c>
      <c r="I48" s="191" t="s">
        <v>34</v>
      </c>
      <c r="J48" s="168">
        <f t="shared" si="1"/>
        <v>30</v>
      </c>
      <c r="K48" s="149">
        <v>15</v>
      </c>
      <c r="L48" s="149">
        <v>0</v>
      </c>
      <c r="M48" s="194">
        <v>15</v>
      </c>
      <c r="N48" s="279">
        <f t="shared" si="2"/>
        <v>30</v>
      </c>
    </row>
    <row r="49" spans="1:14" ht="15.75" thickBot="1">
      <c r="A49" s="90"/>
      <c r="B49" s="59" t="s">
        <v>41</v>
      </c>
      <c r="C49" s="185"/>
      <c r="D49" s="180">
        <f>SUM(D38:D48)</f>
        <v>34</v>
      </c>
      <c r="E49" s="182">
        <f>SUM(E38:E48)</f>
        <v>19.3</v>
      </c>
      <c r="F49" s="182">
        <f>SUM(F38:F48)</f>
        <v>14.7</v>
      </c>
      <c r="G49" s="183">
        <f>SUM(G38:G48)</f>
        <v>0</v>
      </c>
      <c r="H49" s="184" t="s">
        <v>42</v>
      </c>
      <c r="I49" s="184" t="s">
        <v>42</v>
      </c>
      <c r="J49" s="180">
        <f>SUM(J38:J48)</f>
        <v>510</v>
      </c>
      <c r="K49" s="182">
        <f>SUM(K38:K48)</f>
        <v>240</v>
      </c>
      <c r="L49" s="207">
        <f>SUM(L38:L48)</f>
        <v>90</v>
      </c>
      <c r="M49" s="183">
        <f>SUM(M38:M48)</f>
        <v>180</v>
      </c>
      <c r="N49" s="294">
        <f>SUM(N38:N48)</f>
        <v>510</v>
      </c>
    </row>
    <row r="50" spans="1:14" ht="15">
      <c r="A50" s="79"/>
      <c r="B50" s="76" t="s">
        <v>62</v>
      </c>
      <c r="C50" s="178"/>
      <c r="D50" s="153">
        <v>0</v>
      </c>
      <c r="E50" s="154">
        <v>0</v>
      </c>
      <c r="F50" s="155">
        <v>0</v>
      </c>
      <c r="G50" s="156">
        <v>0</v>
      </c>
      <c r="H50" s="139" t="s">
        <v>42</v>
      </c>
      <c r="I50" s="139" t="s">
        <v>42</v>
      </c>
      <c r="J50" s="142">
        <v>0</v>
      </c>
      <c r="K50" s="155">
        <v>0</v>
      </c>
      <c r="L50" s="155">
        <v>0</v>
      </c>
      <c r="M50" s="157">
        <v>0</v>
      </c>
      <c r="N50" s="141">
        <v>0</v>
      </c>
    </row>
    <row r="51" spans="1:14" ht="15.75" thickBot="1">
      <c r="A51" s="83"/>
      <c r="B51" s="60" t="s">
        <v>63</v>
      </c>
      <c r="C51" s="179"/>
      <c r="D51" s="179">
        <v>0</v>
      </c>
      <c r="E51" s="146">
        <v>0</v>
      </c>
      <c r="F51" s="176">
        <v>0</v>
      </c>
      <c r="G51" s="161">
        <v>0</v>
      </c>
      <c r="H51" s="151" t="s">
        <v>42</v>
      </c>
      <c r="I51" s="191" t="s">
        <v>42</v>
      </c>
      <c r="J51" s="179">
        <v>0</v>
      </c>
      <c r="K51" s="146">
        <v>0</v>
      </c>
      <c r="L51" s="146">
        <v>0</v>
      </c>
      <c r="M51" s="161">
        <v>0</v>
      </c>
      <c r="N51" s="285">
        <v>0</v>
      </c>
    </row>
    <row r="52" spans="1:14" ht="15.75" thickBot="1">
      <c r="A52" s="61" t="s">
        <v>97</v>
      </c>
      <c r="B52" s="62" t="s">
        <v>98</v>
      </c>
      <c r="C52" s="7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134"/>
    </row>
    <row r="53" spans="1:14" ht="15.75" thickBot="1">
      <c r="A53" s="69" t="s">
        <v>32</v>
      </c>
      <c r="B53" s="108" t="s">
        <v>55</v>
      </c>
      <c r="C53" s="91">
        <v>1</v>
      </c>
      <c r="D53" s="260">
        <v>2</v>
      </c>
      <c r="E53" s="260">
        <v>1.5</v>
      </c>
      <c r="F53" s="260">
        <v>0.5</v>
      </c>
      <c r="G53" s="260">
        <v>0</v>
      </c>
      <c r="H53" s="260" t="s">
        <v>167</v>
      </c>
      <c r="I53" s="260" t="s">
        <v>40</v>
      </c>
      <c r="J53" s="260">
        <f>SUM(K53:M53)</f>
        <v>45</v>
      </c>
      <c r="K53" s="260">
        <v>30</v>
      </c>
      <c r="L53" s="260">
        <v>0</v>
      </c>
      <c r="M53" s="92">
        <v>15</v>
      </c>
      <c r="N53" s="295">
        <f>D53*30-J53</f>
        <v>15</v>
      </c>
    </row>
    <row r="54" spans="1:14" ht="15.75" thickBot="1">
      <c r="A54" s="255" t="s">
        <v>35</v>
      </c>
      <c r="B54" s="311" t="s">
        <v>55</v>
      </c>
      <c r="C54" s="221">
        <v>2</v>
      </c>
      <c r="D54" s="187">
        <v>2</v>
      </c>
      <c r="E54" s="187">
        <v>1.5</v>
      </c>
      <c r="F54" s="187">
        <v>0.5</v>
      </c>
      <c r="G54" s="187">
        <v>0</v>
      </c>
      <c r="H54" s="187" t="s">
        <v>167</v>
      </c>
      <c r="I54" s="187" t="s">
        <v>40</v>
      </c>
      <c r="J54" s="187">
        <f>SUM(K54:M54)</f>
        <v>45</v>
      </c>
      <c r="K54" s="187">
        <v>30</v>
      </c>
      <c r="L54" s="187">
        <v>0</v>
      </c>
      <c r="M54" s="188">
        <v>15</v>
      </c>
      <c r="N54" s="308">
        <f>D54*30-J54</f>
        <v>15</v>
      </c>
    </row>
    <row r="55" spans="1:14" ht="15.75" thickBot="1">
      <c r="A55" s="69"/>
      <c r="B55" s="90" t="s">
        <v>41</v>
      </c>
      <c r="C55" s="182"/>
      <c r="D55" s="182">
        <f>SUM(D53:D54)</f>
        <v>4</v>
      </c>
      <c r="E55" s="182">
        <f>SUM(E53:E54)</f>
        <v>3</v>
      </c>
      <c r="F55" s="182">
        <f>SUM(F53:F54)</f>
        <v>1</v>
      </c>
      <c r="G55" s="182">
        <f>SUM(G53:G54)</f>
        <v>0</v>
      </c>
      <c r="H55" s="182" t="s">
        <v>42</v>
      </c>
      <c r="I55" s="182" t="s">
        <v>42</v>
      </c>
      <c r="J55" s="182">
        <f>SUM(J53:J54)</f>
        <v>90</v>
      </c>
      <c r="K55" s="182">
        <f>SUM(K53:K54)</f>
        <v>60</v>
      </c>
      <c r="L55" s="208">
        <f>SUM(L53:L54)</f>
        <v>0</v>
      </c>
      <c r="M55" s="196">
        <f>SUM(M53:M54)</f>
        <v>30</v>
      </c>
      <c r="N55" s="286">
        <f>SUM(N53:N54)</f>
        <v>30</v>
      </c>
    </row>
    <row r="56" spans="1:14" ht="15.75" thickBot="1">
      <c r="A56" s="69"/>
      <c r="B56" s="90" t="s">
        <v>62</v>
      </c>
      <c r="C56" s="180"/>
      <c r="D56" s="182">
        <v>0</v>
      </c>
      <c r="E56" s="182">
        <v>0</v>
      </c>
      <c r="F56" s="182">
        <v>0</v>
      </c>
      <c r="G56" s="182">
        <v>0</v>
      </c>
      <c r="H56" s="182" t="s">
        <v>42</v>
      </c>
      <c r="I56" s="182" t="s">
        <v>42</v>
      </c>
      <c r="J56" s="182">
        <v>0</v>
      </c>
      <c r="K56" s="182">
        <v>0</v>
      </c>
      <c r="L56" s="182">
        <v>0</v>
      </c>
      <c r="M56" s="182">
        <v>0</v>
      </c>
      <c r="N56" s="312">
        <v>0</v>
      </c>
    </row>
    <row r="57" spans="1:14" ht="15.75" thickBot="1">
      <c r="A57" s="69"/>
      <c r="B57" s="69" t="s">
        <v>63</v>
      </c>
      <c r="C57" s="147"/>
      <c r="D57" s="149">
        <f>D55</f>
        <v>4</v>
      </c>
      <c r="E57" s="149">
        <f>E55</f>
        <v>3</v>
      </c>
      <c r="F57" s="149">
        <f>F55</f>
        <v>1</v>
      </c>
      <c r="G57" s="149">
        <f>G55</f>
        <v>0</v>
      </c>
      <c r="H57" s="149" t="s">
        <v>167</v>
      </c>
      <c r="I57" s="149" t="s">
        <v>40</v>
      </c>
      <c r="J57" s="149">
        <f>J55</f>
        <v>90</v>
      </c>
      <c r="K57" s="149">
        <f>K55</f>
        <v>60</v>
      </c>
      <c r="L57" s="149">
        <f>L55</f>
        <v>0</v>
      </c>
      <c r="M57" s="149">
        <f>M55</f>
        <v>30</v>
      </c>
      <c r="N57" s="149">
        <f>N55</f>
        <v>30</v>
      </c>
    </row>
    <row r="58" spans="1:14" ht="15.75" thickBot="1">
      <c r="A58" s="61" t="s">
        <v>67</v>
      </c>
      <c r="B58" s="62" t="s">
        <v>54</v>
      </c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</row>
    <row r="59" spans="1:14" ht="15.75" thickBot="1">
      <c r="A59" s="256" t="s">
        <v>32</v>
      </c>
      <c r="B59" s="130" t="s">
        <v>176</v>
      </c>
      <c r="C59" s="205">
        <v>2</v>
      </c>
      <c r="D59" s="174">
        <v>0.5</v>
      </c>
      <c r="E59" s="175">
        <v>0.5</v>
      </c>
      <c r="F59" s="176">
        <v>0</v>
      </c>
      <c r="G59" s="183">
        <v>0</v>
      </c>
      <c r="H59" s="196" t="s">
        <v>167</v>
      </c>
      <c r="I59" s="205" t="s">
        <v>34</v>
      </c>
      <c r="J59" s="173">
        <v>4</v>
      </c>
      <c r="K59" s="176">
        <v>4</v>
      </c>
      <c r="L59" s="176">
        <v>0</v>
      </c>
      <c r="M59" s="194">
        <v>0</v>
      </c>
      <c r="N59" s="197">
        <f>F59*30</f>
        <v>0</v>
      </c>
    </row>
    <row r="60" spans="1:14" ht="15.75" thickBot="1">
      <c r="A60" s="63"/>
      <c r="B60" s="84"/>
      <c r="C60" s="84"/>
      <c r="D60" s="84"/>
      <c r="E60" s="84"/>
      <c r="F60" s="84"/>
      <c r="G60" s="84"/>
      <c r="H60" s="111"/>
      <c r="I60" s="111"/>
      <c r="J60" s="84"/>
      <c r="K60" s="84"/>
      <c r="L60" s="84"/>
      <c r="M60" s="84"/>
      <c r="N60" s="74"/>
    </row>
    <row r="61" spans="1:15" ht="15">
      <c r="A61" s="373" t="s">
        <v>169</v>
      </c>
      <c r="B61" s="374"/>
      <c r="C61" s="197">
        <v>1</v>
      </c>
      <c r="D61" s="132">
        <f>SUM(D24,D30,D32,D38,D40,D42,D44,D47,D48,D53)</f>
        <v>30</v>
      </c>
      <c r="E61" s="132">
        <f>SUM(E24,E30,E32,E38,E40,E42,E44,E47,E48,E53,)</f>
        <v>16.8</v>
      </c>
      <c r="F61" s="132">
        <f>SUM(F24,F30,F32,F38,F40,F42,F44,F47,F48,F53,)</f>
        <v>13.2</v>
      </c>
      <c r="G61" s="132">
        <f>SUM(G24,G30,G32,G38,G40,G42,G44,G47,G48,G53,)</f>
        <v>0</v>
      </c>
      <c r="H61" s="132" t="s">
        <v>42</v>
      </c>
      <c r="I61" s="132" t="s">
        <v>42</v>
      </c>
      <c r="J61" s="132">
        <f>SUM(J24,J30,J32,J38,J40,J42,J44,J47,J48,J53)</f>
        <v>465</v>
      </c>
      <c r="K61" s="132">
        <f>SUM(K24,K30,K32,K38,K40,K42,K44,K47,K48,K53)</f>
        <v>165</v>
      </c>
      <c r="L61" s="132">
        <f>SUM(L24,L30,L32,L38,L40,L42,L44,L47,L48,L53)</f>
        <v>120</v>
      </c>
      <c r="M61" s="132">
        <f>SUM(M24,M30,M32,M38,M40,M42,M44,M47,M48,M53)</f>
        <v>180</v>
      </c>
      <c r="N61" s="132">
        <f>SUM(N24,N30,N32,N38,N40,N42,N44,N47,N48,N53)</f>
        <v>435</v>
      </c>
      <c r="O61" s="229"/>
    </row>
    <row r="62" spans="1:15" ht="15.75" thickBot="1">
      <c r="A62" s="369" t="s">
        <v>169</v>
      </c>
      <c r="B62" s="370"/>
      <c r="C62" s="198">
        <v>2</v>
      </c>
      <c r="D62" s="219">
        <f>SUM(D59,D54,D46,D45,D43,D41,D39,D31,D33,D23,D24,D25)</f>
        <v>30</v>
      </c>
      <c r="E62" s="257">
        <f>SUM(E59,E54,E46,E45,E43,E41,E39,E31,E33,E23,E24,E25)</f>
        <v>18.6</v>
      </c>
      <c r="F62" s="95">
        <f>SUM(F59,F54,F46,F45,F43,F41,F39,F31,F33,F23,F24,F25)</f>
        <v>11.399999999999999</v>
      </c>
      <c r="G62" s="258">
        <f>SUM(G59,G54,G46,G45,G43,G41,G39,G31,G33,G23,G24,G25)</f>
        <v>0</v>
      </c>
      <c r="H62" s="259" t="s">
        <v>42</v>
      </c>
      <c r="I62" s="129" t="s">
        <v>42</v>
      </c>
      <c r="J62" s="125">
        <f>SUM(J59,J54,J46,J45,J43,J41,J39,J31,J33,J23,J24,J25)</f>
        <v>517</v>
      </c>
      <c r="K62" s="95">
        <f>SUM(K59,K54,K46,K45,K43,K41,K39,K31,K33,K23,K24,K25)</f>
        <v>259</v>
      </c>
      <c r="L62" s="129">
        <f>SUM(L59,L54,L46,L45,L43,L41,L39,L31,L33,L23,L24,L25)</f>
        <v>90</v>
      </c>
      <c r="M62" s="258">
        <f>SUM(M59,M54,M46,M45,M43,M41,M39,M31,M33,M23,M24,M25)</f>
        <v>168</v>
      </c>
      <c r="N62" s="281">
        <f>SUM(N59,N54,N46,N45,N43,N41,N39,N33,N31,N23:N25)</f>
        <v>372</v>
      </c>
      <c r="O62" s="229"/>
    </row>
    <row r="63" spans="1:14" ht="15.75" thickBot="1">
      <c r="A63" s="64"/>
      <c r="B63" s="65"/>
      <c r="C63" s="66"/>
      <c r="D63" s="66"/>
      <c r="E63" s="66"/>
      <c r="F63" s="66"/>
      <c r="G63" s="102"/>
      <c r="H63" s="102"/>
      <c r="I63" s="102"/>
      <c r="J63" s="102"/>
      <c r="K63" s="102"/>
      <c r="L63" s="102"/>
      <c r="M63" s="102"/>
      <c r="N63" s="85"/>
    </row>
    <row r="64" spans="1:14" ht="15.75" thickBot="1">
      <c r="A64" s="371" t="s">
        <v>57</v>
      </c>
      <c r="B64" s="372"/>
      <c r="C64" s="104" t="s">
        <v>42</v>
      </c>
      <c r="D64" s="91">
        <f>D61+D62</f>
        <v>60</v>
      </c>
      <c r="E64" s="260">
        <f>E61+E62</f>
        <v>35.400000000000006</v>
      </c>
      <c r="F64" s="260">
        <f>F61+F62</f>
        <v>24.599999999999998</v>
      </c>
      <c r="G64" s="134">
        <f>G61+G62</f>
        <v>0</v>
      </c>
      <c r="H64" s="134" t="s">
        <v>42</v>
      </c>
      <c r="I64" s="134" t="s">
        <v>42</v>
      </c>
      <c r="J64" s="299">
        <f>J61+J62</f>
        <v>982</v>
      </c>
      <c r="K64" s="300">
        <f>K61+K62</f>
        <v>424</v>
      </c>
      <c r="L64" s="300">
        <f>L61+L62</f>
        <v>210</v>
      </c>
      <c r="M64" s="301">
        <f>M61+M62</f>
        <v>348</v>
      </c>
      <c r="N64" s="302">
        <f>N61+N62</f>
        <v>807</v>
      </c>
    </row>
    <row r="65" spans="1:14" ht="15">
      <c r="A65" s="45"/>
      <c r="B65" s="4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44"/>
      <c r="B66" s="43" t="s">
        <v>58</v>
      </c>
      <c r="C66" s="44"/>
      <c r="D66" s="44"/>
      <c r="E66" s="44"/>
      <c r="F66" s="44"/>
      <c r="G66" s="8"/>
      <c r="H66" s="8"/>
      <c r="I66" s="8"/>
      <c r="J66" s="8"/>
      <c r="K66" s="8"/>
      <c r="L66" s="8"/>
      <c r="M66" s="8"/>
      <c r="N66" s="8"/>
    </row>
    <row r="67" spans="1:14" ht="15">
      <c r="A67" s="44"/>
      <c r="B67" s="43"/>
      <c r="C67" s="44"/>
      <c r="D67" s="44"/>
      <c r="E67" s="44"/>
      <c r="F67" s="44"/>
      <c r="G67" s="8"/>
      <c r="H67" s="8"/>
      <c r="I67" s="8"/>
      <c r="J67" s="8"/>
      <c r="K67" s="8"/>
      <c r="L67" s="8"/>
      <c r="M67" s="8"/>
      <c r="N67" s="8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.75" thickBot="1">
      <c r="A70" s="22"/>
      <c r="B70" s="68" t="s">
        <v>59</v>
      </c>
      <c r="C70" s="22"/>
      <c r="D70" s="22"/>
      <c r="E70" s="22"/>
      <c r="F70" s="22"/>
      <c r="G70" s="24"/>
      <c r="H70" s="22"/>
      <c r="I70" s="22"/>
      <c r="J70" s="22"/>
      <c r="K70" s="22"/>
      <c r="L70" s="22"/>
      <c r="M70" s="22"/>
      <c r="N70" s="22"/>
    </row>
    <row r="71" spans="1:14" ht="15">
      <c r="A71" s="3" t="s">
        <v>1</v>
      </c>
      <c r="B71" s="25"/>
      <c r="C71" s="26"/>
      <c r="D71" s="359" t="s">
        <v>2</v>
      </c>
      <c r="E71" s="360"/>
      <c r="F71" s="360"/>
      <c r="G71" s="1" t="s">
        <v>3</v>
      </c>
      <c r="H71" s="2" t="s">
        <v>4</v>
      </c>
      <c r="I71" s="3" t="s">
        <v>5</v>
      </c>
      <c r="J71" s="359" t="s">
        <v>6</v>
      </c>
      <c r="K71" s="360"/>
      <c r="L71" s="360"/>
      <c r="M71" s="360"/>
      <c r="N71" s="346" t="s">
        <v>134</v>
      </c>
    </row>
    <row r="72" spans="1:14" ht="15">
      <c r="A72" s="9"/>
      <c r="B72" s="27" t="s">
        <v>7</v>
      </c>
      <c r="C72" s="4" t="s">
        <v>8</v>
      </c>
      <c r="D72" s="28" t="s">
        <v>9</v>
      </c>
      <c r="E72" s="5" t="s">
        <v>10</v>
      </c>
      <c r="F72" s="6" t="s">
        <v>11</v>
      </c>
      <c r="G72" s="7" t="s">
        <v>12</v>
      </c>
      <c r="H72" s="8" t="s">
        <v>13</v>
      </c>
      <c r="I72" s="9" t="s">
        <v>14</v>
      </c>
      <c r="J72" s="29" t="s">
        <v>9</v>
      </c>
      <c r="K72" s="361" t="s">
        <v>15</v>
      </c>
      <c r="L72" s="362"/>
      <c r="M72" s="226" t="s">
        <v>16</v>
      </c>
      <c r="N72" s="347"/>
    </row>
    <row r="73" spans="1:14" ht="15">
      <c r="A73" s="31"/>
      <c r="B73" s="27" t="s">
        <v>17</v>
      </c>
      <c r="C73" s="4"/>
      <c r="D73" s="9"/>
      <c r="E73" s="5" t="s">
        <v>18</v>
      </c>
      <c r="F73" s="10" t="s">
        <v>19</v>
      </c>
      <c r="G73" s="11" t="s">
        <v>20</v>
      </c>
      <c r="H73" s="8"/>
      <c r="I73" s="12" t="s">
        <v>21</v>
      </c>
      <c r="J73" s="13"/>
      <c r="K73" s="14" t="s">
        <v>22</v>
      </c>
      <c r="L73" s="15" t="s">
        <v>93</v>
      </c>
      <c r="M73" s="128"/>
      <c r="N73" s="347"/>
    </row>
    <row r="74" spans="1:14" ht="15">
      <c r="A74" s="9"/>
      <c r="B74" s="27"/>
      <c r="C74" s="8"/>
      <c r="D74" s="9"/>
      <c r="E74" s="5" t="s">
        <v>23</v>
      </c>
      <c r="F74" s="10" t="s">
        <v>24</v>
      </c>
      <c r="G74" s="11" t="s">
        <v>25</v>
      </c>
      <c r="H74" s="8"/>
      <c r="I74" s="9" t="s">
        <v>26</v>
      </c>
      <c r="J74" s="17"/>
      <c r="K74" s="32"/>
      <c r="L74" s="18"/>
      <c r="M74" s="56"/>
      <c r="N74" s="347"/>
    </row>
    <row r="75" spans="1:14" ht="15">
      <c r="A75" s="9"/>
      <c r="B75" s="33"/>
      <c r="C75" s="34"/>
      <c r="D75" s="9"/>
      <c r="E75" s="5" t="s">
        <v>27</v>
      </c>
      <c r="F75" s="10"/>
      <c r="G75" s="11" t="s">
        <v>28</v>
      </c>
      <c r="H75" s="8"/>
      <c r="I75" s="9" t="s">
        <v>60</v>
      </c>
      <c r="J75" s="17"/>
      <c r="K75" s="32"/>
      <c r="L75" s="5"/>
      <c r="M75" s="10"/>
      <c r="N75" s="347"/>
    </row>
    <row r="76" spans="1:14" ht="15">
      <c r="A76" s="9"/>
      <c r="B76" s="33"/>
      <c r="C76" s="34"/>
      <c r="D76" s="9"/>
      <c r="E76" s="5"/>
      <c r="F76" s="10"/>
      <c r="G76" s="11"/>
      <c r="H76" s="8"/>
      <c r="I76" s="9"/>
      <c r="J76" s="17"/>
      <c r="K76" s="32"/>
      <c r="L76" s="5"/>
      <c r="M76" s="10"/>
      <c r="N76" s="347"/>
    </row>
    <row r="77" spans="1:14" ht="15.75" thickBot="1">
      <c r="A77" s="35"/>
      <c r="B77" s="36"/>
      <c r="C77" s="24"/>
      <c r="D77" s="35"/>
      <c r="E77" s="20"/>
      <c r="F77" s="21"/>
      <c r="G77" s="20"/>
      <c r="H77" s="24"/>
      <c r="I77" s="35"/>
      <c r="J77" s="37"/>
      <c r="K77" s="38"/>
      <c r="L77" s="20"/>
      <c r="M77" s="21"/>
      <c r="N77" s="348"/>
    </row>
    <row r="78" spans="1:14" ht="15.75" thickBot="1">
      <c r="A78" s="69"/>
      <c r="B78" s="70" t="s">
        <v>29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2"/>
    </row>
    <row r="79" spans="1:14" ht="15.75" thickBot="1">
      <c r="A79" s="61" t="s">
        <v>30</v>
      </c>
      <c r="B79" s="62" t="s">
        <v>31</v>
      </c>
      <c r="C79" s="58"/>
      <c r="D79" s="73"/>
      <c r="E79" s="84"/>
      <c r="F79" s="84"/>
      <c r="G79" s="73"/>
      <c r="H79" s="73"/>
      <c r="I79" s="73"/>
      <c r="J79" s="73"/>
      <c r="K79" s="73"/>
      <c r="L79" s="73"/>
      <c r="M79" s="73"/>
      <c r="N79" s="74"/>
    </row>
    <row r="80" spans="1:14" ht="15.75" thickBot="1">
      <c r="A80" s="98" t="s">
        <v>32</v>
      </c>
      <c r="B80" s="94" t="s">
        <v>33</v>
      </c>
      <c r="C80" s="164">
        <v>3</v>
      </c>
      <c r="D80" s="165">
        <v>2</v>
      </c>
      <c r="E80" s="154">
        <v>1.3</v>
      </c>
      <c r="F80" s="155">
        <f>D80-E80</f>
        <v>0.7</v>
      </c>
      <c r="G80" s="157">
        <v>0</v>
      </c>
      <c r="H80" s="139" t="s">
        <v>167</v>
      </c>
      <c r="I80" s="139" t="s">
        <v>40</v>
      </c>
      <c r="J80" s="165">
        <f>E80*30</f>
        <v>39</v>
      </c>
      <c r="K80" s="166">
        <v>0</v>
      </c>
      <c r="L80" s="166">
        <v>30</v>
      </c>
      <c r="M80" s="140">
        <f>J80-K80-L80</f>
        <v>9</v>
      </c>
      <c r="N80" s="279">
        <f>D80*30-J80</f>
        <v>21</v>
      </c>
    </row>
    <row r="81" spans="1:14" ht="15.75" thickBot="1">
      <c r="A81" s="324" t="s">
        <v>35</v>
      </c>
      <c r="B81" s="324" t="s">
        <v>33</v>
      </c>
      <c r="C81" s="167">
        <v>4</v>
      </c>
      <c r="D81" s="153">
        <v>2</v>
      </c>
      <c r="E81" s="154">
        <v>1.3</v>
      </c>
      <c r="F81" s="155">
        <f>D81-E81</f>
        <v>0.7</v>
      </c>
      <c r="G81" s="156">
        <v>0</v>
      </c>
      <c r="H81" s="141" t="s">
        <v>167</v>
      </c>
      <c r="I81" s="141" t="s">
        <v>40</v>
      </c>
      <c r="J81" s="165">
        <f>E81*30</f>
        <v>39</v>
      </c>
      <c r="K81" s="155">
        <v>0</v>
      </c>
      <c r="L81" s="155">
        <v>30</v>
      </c>
      <c r="M81" s="140">
        <f>J81-K81-L81</f>
        <v>9</v>
      </c>
      <c r="N81" s="279">
        <f>D81*30-J81</f>
        <v>21</v>
      </c>
    </row>
    <row r="82" spans="1:14" ht="15.75" thickBot="1">
      <c r="A82" s="69"/>
      <c r="B82" s="82" t="s">
        <v>41</v>
      </c>
      <c r="C82" s="177"/>
      <c r="D82" s="180">
        <f>SUM(D80:D81)</f>
        <v>4</v>
      </c>
      <c r="E82" s="180">
        <f>SUM(E80:E81)</f>
        <v>2.6</v>
      </c>
      <c r="F82" s="180">
        <f>SUM(F80:F81)</f>
        <v>1.4</v>
      </c>
      <c r="G82" s="180">
        <f>SUM(G80:G81)</f>
        <v>0</v>
      </c>
      <c r="H82" s="151" t="s">
        <v>42</v>
      </c>
      <c r="I82" s="151" t="s">
        <v>42</v>
      </c>
      <c r="J82" s="180">
        <f>SUM(J80:J81)</f>
        <v>78</v>
      </c>
      <c r="K82" s="180">
        <f>SUM(K80:K81)</f>
        <v>0</v>
      </c>
      <c r="L82" s="180">
        <f>SUM(L80:L81)</f>
        <v>60</v>
      </c>
      <c r="M82" s="180">
        <f>SUM(M80:M81)</f>
        <v>18</v>
      </c>
      <c r="N82" s="180">
        <f>SUM(N80:N81)</f>
        <v>42</v>
      </c>
    </row>
    <row r="83" spans="1:14" ht="15.75" thickBot="1">
      <c r="A83" s="90"/>
      <c r="B83" s="59" t="s">
        <v>62</v>
      </c>
      <c r="C83" s="185"/>
      <c r="D83" s="180">
        <v>0</v>
      </c>
      <c r="E83" s="181">
        <v>0</v>
      </c>
      <c r="F83" s="182">
        <v>0</v>
      </c>
      <c r="G83" s="183">
        <v>0</v>
      </c>
      <c r="H83" s="184" t="s">
        <v>42</v>
      </c>
      <c r="I83" s="184" t="s">
        <v>42</v>
      </c>
      <c r="J83" s="208">
        <v>0</v>
      </c>
      <c r="K83" s="208">
        <f>SUM(K150:K151)</f>
        <v>0</v>
      </c>
      <c r="L83" s="208">
        <v>0</v>
      </c>
      <c r="M83" s="208">
        <v>0</v>
      </c>
      <c r="N83" s="196">
        <f>SUM(N150:N151)</f>
        <v>0</v>
      </c>
    </row>
    <row r="84" spans="1:14" ht="15.75" thickBot="1">
      <c r="A84" s="93"/>
      <c r="B84" s="59" t="s">
        <v>63</v>
      </c>
      <c r="C84" s="185"/>
      <c r="D84" s="180">
        <f>D82</f>
        <v>4</v>
      </c>
      <c r="E84" s="180">
        <f>E82</f>
        <v>2.6</v>
      </c>
      <c r="F84" s="180">
        <f>F82</f>
        <v>1.4</v>
      </c>
      <c r="G84" s="180">
        <f>G82</f>
        <v>0</v>
      </c>
      <c r="H84" s="184" t="s">
        <v>42</v>
      </c>
      <c r="I84" s="184" t="s">
        <v>42</v>
      </c>
      <c r="J84" s="208">
        <f>J82</f>
        <v>78</v>
      </c>
      <c r="K84" s="208">
        <f>K82</f>
        <v>0</v>
      </c>
      <c r="L84" s="208">
        <f>L82</f>
        <v>60</v>
      </c>
      <c r="M84" s="208">
        <f>M82</f>
        <v>18</v>
      </c>
      <c r="N84" s="183">
        <f>N82</f>
        <v>42</v>
      </c>
    </row>
    <row r="85" spans="1:14" ht="15.75" thickBot="1">
      <c r="A85" s="61" t="s">
        <v>43</v>
      </c>
      <c r="B85" s="70" t="s">
        <v>44</v>
      </c>
      <c r="C85" s="70"/>
      <c r="D85" s="326"/>
      <c r="E85" s="326"/>
      <c r="F85" s="327"/>
      <c r="G85" s="327"/>
      <c r="H85" s="327"/>
      <c r="I85" s="327"/>
      <c r="J85" s="327"/>
      <c r="K85" s="327"/>
      <c r="L85" s="327"/>
      <c r="M85" s="327"/>
      <c r="N85" s="325"/>
    </row>
    <row r="86" spans="1:14" ht="15.75" thickBot="1">
      <c r="A86" s="138" t="s">
        <v>32</v>
      </c>
      <c r="B86" s="261" t="s">
        <v>177</v>
      </c>
      <c r="C86" s="178">
        <v>3</v>
      </c>
      <c r="D86" s="153">
        <v>4</v>
      </c>
      <c r="E86" s="154">
        <v>2</v>
      </c>
      <c r="F86" s="155">
        <f>D86-E86</f>
        <v>2</v>
      </c>
      <c r="G86" s="157">
        <v>0</v>
      </c>
      <c r="H86" s="139" t="s">
        <v>168</v>
      </c>
      <c r="I86" s="141" t="s">
        <v>34</v>
      </c>
      <c r="J86" s="142">
        <f>SUM(K86:M86)</f>
        <v>60</v>
      </c>
      <c r="K86" s="166">
        <v>30</v>
      </c>
      <c r="L86" s="166">
        <v>0</v>
      </c>
      <c r="M86" s="140">
        <v>30</v>
      </c>
      <c r="N86" s="279">
        <f>D86*30-J86</f>
        <v>60</v>
      </c>
    </row>
    <row r="87" spans="1:14" ht="15.75" thickBot="1">
      <c r="A87" s="83" t="s">
        <v>35</v>
      </c>
      <c r="B87" s="88" t="s">
        <v>178</v>
      </c>
      <c r="C87" s="179">
        <v>4</v>
      </c>
      <c r="D87" s="158">
        <v>4</v>
      </c>
      <c r="E87" s="154">
        <v>2</v>
      </c>
      <c r="F87" s="155">
        <f>D87-E87</f>
        <v>2</v>
      </c>
      <c r="G87" s="193">
        <v>0</v>
      </c>
      <c r="H87" s="163" t="s">
        <v>168</v>
      </c>
      <c r="I87" s="163" t="s">
        <v>34</v>
      </c>
      <c r="J87" s="142">
        <f>SUM(K87:M87)</f>
        <v>60</v>
      </c>
      <c r="K87" s="160">
        <v>30</v>
      </c>
      <c r="L87" s="160">
        <v>0</v>
      </c>
      <c r="M87" s="194">
        <v>30</v>
      </c>
      <c r="N87" s="279">
        <f>D87*30-J87</f>
        <v>60</v>
      </c>
    </row>
    <row r="88" spans="1:14" ht="15.75" thickBot="1">
      <c r="A88" s="90"/>
      <c r="B88" s="59" t="s">
        <v>41</v>
      </c>
      <c r="C88" s="185"/>
      <c r="D88" s="180">
        <f>SUM(D86:D87)</f>
        <v>8</v>
      </c>
      <c r="E88" s="181">
        <f>SUM(E86:E87)</f>
        <v>4</v>
      </c>
      <c r="F88" s="182">
        <f>SUM(F86:F87)</f>
        <v>4</v>
      </c>
      <c r="G88" s="183">
        <v>0</v>
      </c>
      <c r="H88" s="184" t="s">
        <v>42</v>
      </c>
      <c r="I88" s="184" t="s">
        <v>42</v>
      </c>
      <c r="J88" s="185">
        <f>SUM(J86:J87)</f>
        <v>120</v>
      </c>
      <c r="K88" s="182">
        <f>SUM(K86:K87)</f>
        <v>60</v>
      </c>
      <c r="L88" s="182">
        <v>0</v>
      </c>
      <c r="M88" s="183">
        <f>SUM(M86:M87)</f>
        <v>60</v>
      </c>
      <c r="N88" s="284">
        <f>SUM(N86:N87)</f>
        <v>120</v>
      </c>
    </row>
    <row r="89" spans="1:14" ht="15">
      <c r="A89" s="94"/>
      <c r="B89" s="74" t="s">
        <v>62</v>
      </c>
      <c r="C89" s="195"/>
      <c r="D89" s="186">
        <v>0</v>
      </c>
      <c r="E89" s="186">
        <v>0</v>
      </c>
      <c r="F89" s="187">
        <v>0</v>
      </c>
      <c r="G89" s="188">
        <v>0</v>
      </c>
      <c r="H89" s="189" t="s">
        <v>42</v>
      </c>
      <c r="I89" s="189" t="s">
        <v>42</v>
      </c>
      <c r="J89" s="190">
        <v>0</v>
      </c>
      <c r="K89" s="187">
        <v>0</v>
      </c>
      <c r="L89" s="187">
        <v>0</v>
      </c>
      <c r="M89" s="188">
        <v>0</v>
      </c>
      <c r="N89" s="191">
        <v>0</v>
      </c>
    </row>
    <row r="90" spans="1:14" ht="15.75" thickBot="1">
      <c r="A90" s="124"/>
      <c r="B90" s="131" t="s">
        <v>63</v>
      </c>
      <c r="C90" s="145"/>
      <c r="D90" s="175">
        <v>0</v>
      </c>
      <c r="E90" s="176">
        <v>0</v>
      </c>
      <c r="F90" s="176">
        <v>0</v>
      </c>
      <c r="G90" s="161">
        <v>0</v>
      </c>
      <c r="H90" s="145" t="s">
        <v>42</v>
      </c>
      <c r="I90" s="145" t="s">
        <v>42</v>
      </c>
      <c r="J90" s="173">
        <v>0</v>
      </c>
      <c r="K90" s="176">
        <v>0</v>
      </c>
      <c r="L90" s="176">
        <v>0</v>
      </c>
      <c r="M90" s="161">
        <v>0</v>
      </c>
      <c r="N90" s="145">
        <v>0</v>
      </c>
    </row>
    <row r="91" spans="1:14" ht="15.75" thickBot="1">
      <c r="A91" s="61" t="s">
        <v>47</v>
      </c>
      <c r="B91" s="62" t="s">
        <v>48</v>
      </c>
      <c r="C91" s="62"/>
      <c r="D91" s="84"/>
      <c r="E91" s="314"/>
      <c r="F91" s="314"/>
      <c r="G91" s="314"/>
      <c r="H91" s="314"/>
      <c r="I91" s="314"/>
      <c r="J91" s="314"/>
      <c r="K91" s="314"/>
      <c r="L91" s="314"/>
      <c r="M91" s="314"/>
      <c r="N91" s="315"/>
    </row>
    <row r="92" spans="1:14" ht="15.75" thickBot="1">
      <c r="A92" s="94" t="s">
        <v>32</v>
      </c>
      <c r="B92" s="94" t="s">
        <v>219</v>
      </c>
      <c r="C92" s="195">
        <v>3</v>
      </c>
      <c r="D92" s="186">
        <v>5</v>
      </c>
      <c r="E92" s="154">
        <v>2.5</v>
      </c>
      <c r="F92" s="155">
        <f aca="true" t="shared" si="4" ref="F92:F99">D92-E92</f>
        <v>2.5</v>
      </c>
      <c r="G92" s="199">
        <v>0</v>
      </c>
      <c r="H92" s="200" t="s">
        <v>168</v>
      </c>
      <c r="I92" s="195" t="s">
        <v>34</v>
      </c>
      <c r="J92" s="142">
        <f>E92*30</f>
        <v>75</v>
      </c>
      <c r="K92" s="201">
        <v>60</v>
      </c>
      <c r="L92" s="202">
        <v>0</v>
      </c>
      <c r="M92" s="166">
        <f>J92-K92-L92</f>
        <v>15</v>
      </c>
      <c r="N92" s="279">
        <f>D92*30-J92</f>
        <v>75</v>
      </c>
    </row>
    <row r="93" spans="1:14" ht="15.75" thickBot="1">
      <c r="A93" s="100" t="s">
        <v>35</v>
      </c>
      <c r="B93" s="81" t="s">
        <v>64</v>
      </c>
      <c r="C93" s="203">
        <v>4</v>
      </c>
      <c r="D93" s="170">
        <v>2</v>
      </c>
      <c r="E93" s="154">
        <v>1.3</v>
      </c>
      <c r="F93" s="155">
        <f t="shared" si="4"/>
        <v>0.7</v>
      </c>
      <c r="G93" s="172">
        <v>0</v>
      </c>
      <c r="H93" s="168" t="s">
        <v>167</v>
      </c>
      <c r="I93" s="203" t="s">
        <v>34</v>
      </c>
      <c r="J93" s="142">
        <f aca="true" t="shared" si="5" ref="J93:J98">E93*30</f>
        <v>39</v>
      </c>
      <c r="K93" s="171">
        <v>30</v>
      </c>
      <c r="L93" s="171">
        <v>0</v>
      </c>
      <c r="M93" s="166">
        <f aca="true" t="shared" si="6" ref="M93:M99">J93-K93-L93</f>
        <v>9</v>
      </c>
      <c r="N93" s="279">
        <f aca="true" t="shared" si="7" ref="N93:N99">D93*30-J93</f>
        <v>21</v>
      </c>
    </row>
    <row r="94" spans="1:14" ht="15.75" thickBot="1">
      <c r="A94" s="100" t="s">
        <v>36</v>
      </c>
      <c r="B94" s="81" t="s">
        <v>179</v>
      </c>
      <c r="C94" s="203">
        <v>3</v>
      </c>
      <c r="D94" s="170">
        <v>4</v>
      </c>
      <c r="E94" s="154">
        <v>2.5</v>
      </c>
      <c r="F94" s="155">
        <f t="shared" si="4"/>
        <v>1.5</v>
      </c>
      <c r="G94" s="172">
        <v>0</v>
      </c>
      <c r="H94" s="168" t="s">
        <v>168</v>
      </c>
      <c r="I94" s="203" t="s">
        <v>34</v>
      </c>
      <c r="J94" s="142">
        <f t="shared" si="5"/>
        <v>75</v>
      </c>
      <c r="K94" s="171">
        <v>30</v>
      </c>
      <c r="L94" s="171">
        <v>0</v>
      </c>
      <c r="M94" s="166">
        <f t="shared" si="6"/>
        <v>45</v>
      </c>
      <c r="N94" s="279">
        <f t="shared" si="7"/>
        <v>45</v>
      </c>
    </row>
    <row r="95" spans="1:14" ht="15.75" thickBot="1">
      <c r="A95" s="100" t="s">
        <v>38</v>
      </c>
      <c r="B95" s="81" t="s">
        <v>180</v>
      </c>
      <c r="C95" s="203">
        <v>4</v>
      </c>
      <c r="D95" s="170">
        <v>4</v>
      </c>
      <c r="E95" s="154">
        <v>2.5</v>
      </c>
      <c r="F95" s="155">
        <f t="shared" si="4"/>
        <v>1.5</v>
      </c>
      <c r="G95" s="172">
        <v>0</v>
      </c>
      <c r="H95" s="168" t="s">
        <v>168</v>
      </c>
      <c r="I95" s="203" t="s">
        <v>34</v>
      </c>
      <c r="J95" s="142">
        <f t="shared" si="5"/>
        <v>75</v>
      </c>
      <c r="K95" s="171">
        <v>30</v>
      </c>
      <c r="L95" s="171">
        <v>0</v>
      </c>
      <c r="M95" s="166">
        <f t="shared" si="6"/>
        <v>45</v>
      </c>
      <c r="N95" s="279">
        <f t="shared" si="7"/>
        <v>45</v>
      </c>
    </row>
    <row r="96" spans="1:14" ht="15.75" thickBot="1">
      <c r="A96" s="100" t="s">
        <v>143</v>
      </c>
      <c r="B96" s="81" t="s">
        <v>181</v>
      </c>
      <c r="C96" s="203">
        <v>3</v>
      </c>
      <c r="D96" s="170">
        <v>3</v>
      </c>
      <c r="E96" s="154">
        <v>1.5</v>
      </c>
      <c r="F96" s="155">
        <f t="shared" si="4"/>
        <v>1.5</v>
      </c>
      <c r="G96" s="172">
        <v>0</v>
      </c>
      <c r="H96" s="168" t="s">
        <v>167</v>
      </c>
      <c r="I96" s="203" t="s">
        <v>34</v>
      </c>
      <c r="J96" s="142">
        <f t="shared" si="5"/>
        <v>45</v>
      </c>
      <c r="K96" s="171">
        <v>0</v>
      </c>
      <c r="L96" s="171">
        <v>30</v>
      </c>
      <c r="M96" s="166">
        <f t="shared" si="6"/>
        <v>15</v>
      </c>
      <c r="N96" s="279">
        <f t="shared" si="7"/>
        <v>45</v>
      </c>
    </row>
    <row r="97" spans="1:14" ht="15.75" thickBot="1">
      <c r="A97" s="100" t="s">
        <v>144</v>
      </c>
      <c r="B97" s="81" t="s">
        <v>182</v>
      </c>
      <c r="C97" s="203">
        <v>4</v>
      </c>
      <c r="D97" s="170">
        <v>3</v>
      </c>
      <c r="E97" s="154">
        <v>1.5</v>
      </c>
      <c r="F97" s="155">
        <f t="shared" si="4"/>
        <v>1.5</v>
      </c>
      <c r="G97" s="172">
        <v>0</v>
      </c>
      <c r="H97" s="168" t="s">
        <v>167</v>
      </c>
      <c r="I97" s="203" t="s">
        <v>34</v>
      </c>
      <c r="J97" s="142">
        <f t="shared" si="5"/>
        <v>45</v>
      </c>
      <c r="K97" s="171">
        <v>0</v>
      </c>
      <c r="L97" s="171">
        <v>30</v>
      </c>
      <c r="M97" s="166">
        <f t="shared" si="6"/>
        <v>15</v>
      </c>
      <c r="N97" s="279">
        <f t="shared" si="7"/>
        <v>45</v>
      </c>
    </row>
    <row r="98" spans="1:14" ht="15.75" thickBot="1">
      <c r="A98" s="100" t="s">
        <v>145</v>
      </c>
      <c r="B98" s="81" t="s">
        <v>65</v>
      </c>
      <c r="C98" s="203">
        <v>3</v>
      </c>
      <c r="D98" s="170">
        <v>1</v>
      </c>
      <c r="E98" s="154">
        <v>0.65</v>
      </c>
      <c r="F98" s="155">
        <f t="shared" si="4"/>
        <v>0.35</v>
      </c>
      <c r="G98" s="172">
        <v>0</v>
      </c>
      <c r="H98" s="168" t="s">
        <v>167</v>
      </c>
      <c r="I98" s="203" t="s">
        <v>34</v>
      </c>
      <c r="J98" s="142">
        <f t="shared" si="5"/>
        <v>19.5</v>
      </c>
      <c r="K98" s="171">
        <v>15</v>
      </c>
      <c r="L98" s="171">
        <v>0</v>
      </c>
      <c r="M98" s="166">
        <f t="shared" si="6"/>
        <v>4.5</v>
      </c>
      <c r="N98" s="279">
        <f t="shared" si="7"/>
        <v>10.5</v>
      </c>
    </row>
    <row r="99" spans="1:14" ht="15.75" thickBot="1">
      <c r="A99" s="130" t="s">
        <v>148</v>
      </c>
      <c r="B99" s="124" t="s">
        <v>66</v>
      </c>
      <c r="C99" s="204">
        <v>4</v>
      </c>
      <c r="D99" s="175">
        <v>2</v>
      </c>
      <c r="E99" s="175">
        <v>1.3</v>
      </c>
      <c r="F99" s="176">
        <f t="shared" si="4"/>
        <v>0.7</v>
      </c>
      <c r="G99" s="161">
        <v>0</v>
      </c>
      <c r="H99" s="205" t="s">
        <v>167</v>
      </c>
      <c r="I99" s="204" t="s">
        <v>34</v>
      </c>
      <c r="J99" s="142">
        <f>E99*30</f>
        <v>39</v>
      </c>
      <c r="K99" s="176">
        <v>30</v>
      </c>
      <c r="L99" s="176">
        <v>0</v>
      </c>
      <c r="M99" s="166">
        <f t="shared" si="6"/>
        <v>9</v>
      </c>
      <c r="N99" s="279">
        <f t="shared" si="7"/>
        <v>21</v>
      </c>
    </row>
    <row r="100" spans="1:14" ht="15.75" thickBot="1">
      <c r="A100" s="69"/>
      <c r="B100" s="82" t="s">
        <v>41</v>
      </c>
      <c r="C100" s="206"/>
      <c r="D100" s="152">
        <f>SUM(D92:D99)</f>
        <v>24</v>
      </c>
      <c r="E100" s="152">
        <f>SUM(E92:E99)</f>
        <v>13.750000000000002</v>
      </c>
      <c r="F100" s="152">
        <f>SUM(F92:F99)</f>
        <v>10.249999999999998</v>
      </c>
      <c r="G100" s="152">
        <f>SUM(G92:G99)</f>
        <v>0</v>
      </c>
      <c r="H100" s="196" t="s">
        <v>42</v>
      </c>
      <c r="I100" s="151" t="s">
        <v>42</v>
      </c>
      <c r="J100" s="152">
        <f>SUM(J92:J99)</f>
        <v>412.5</v>
      </c>
      <c r="K100" s="152">
        <f>SUM(K92:K99)</f>
        <v>195</v>
      </c>
      <c r="L100" s="152">
        <f>SUM(L92:L99)</f>
        <v>60</v>
      </c>
      <c r="M100" s="152">
        <f>SUM(M92:M99)</f>
        <v>157.5</v>
      </c>
      <c r="N100" s="282">
        <f>SUM(N92:N99)</f>
        <v>307.5</v>
      </c>
    </row>
    <row r="101" spans="1:14" ht="15">
      <c r="A101" s="79"/>
      <c r="B101" s="76" t="s">
        <v>62</v>
      </c>
      <c r="C101" s="178"/>
      <c r="D101" s="153">
        <v>0</v>
      </c>
      <c r="E101" s="154">
        <v>0</v>
      </c>
      <c r="F101" s="155">
        <v>0</v>
      </c>
      <c r="G101" s="156">
        <v>0</v>
      </c>
      <c r="H101" s="197" t="s">
        <v>42</v>
      </c>
      <c r="I101" s="139" t="s">
        <v>42</v>
      </c>
      <c r="J101" s="142">
        <v>0</v>
      </c>
      <c r="K101" s="155">
        <v>0</v>
      </c>
      <c r="L101" s="155">
        <v>0</v>
      </c>
      <c r="M101" s="156">
        <v>0</v>
      </c>
      <c r="N101" s="141">
        <v>0</v>
      </c>
    </row>
    <row r="102" spans="1:14" ht="15.75" thickBot="1">
      <c r="A102" s="83"/>
      <c r="B102" s="60" t="s">
        <v>63</v>
      </c>
      <c r="C102" s="179"/>
      <c r="D102" s="158">
        <v>0</v>
      </c>
      <c r="E102" s="159">
        <v>0</v>
      </c>
      <c r="F102" s="160">
        <v>0</v>
      </c>
      <c r="G102" s="161">
        <v>0</v>
      </c>
      <c r="H102" s="198" t="s">
        <v>42</v>
      </c>
      <c r="I102" s="191" t="s">
        <v>42</v>
      </c>
      <c r="J102" s="162">
        <v>0</v>
      </c>
      <c r="K102" s="160">
        <v>0</v>
      </c>
      <c r="L102" s="160">
        <v>0</v>
      </c>
      <c r="M102" s="193">
        <v>0</v>
      </c>
      <c r="N102" s="163">
        <v>0</v>
      </c>
    </row>
    <row r="103" spans="1:14" ht="15.75" thickBot="1">
      <c r="A103" s="61" t="s">
        <v>97</v>
      </c>
      <c r="B103" s="62" t="s">
        <v>127</v>
      </c>
      <c r="C103" s="84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7"/>
    </row>
    <row r="104" spans="1:14" ht="15">
      <c r="A104" s="78" t="s">
        <v>32</v>
      </c>
      <c r="B104" s="76" t="s">
        <v>55</v>
      </c>
      <c r="C104" s="139">
        <v>3</v>
      </c>
      <c r="D104" s="154">
        <v>2</v>
      </c>
      <c r="E104" s="155">
        <v>1.3</v>
      </c>
      <c r="F104" s="155">
        <f>D104-E104</f>
        <v>0.7</v>
      </c>
      <c r="G104" s="157">
        <v>0</v>
      </c>
      <c r="H104" s="139" t="s">
        <v>167</v>
      </c>
      <c r="I104" s="139" t="s">
        <v>40</v>
      </c>
      <c r="J104" s="154">
        <f>E104*30</f>
        <v>39</v>
      </c>
      <c r="K104" s="155">
        <v>30</v>
      </c>
      <c r="L104" s="155">
        <v>0</v>
      </c>
      <c r="M104" s="142">
        <f>J104-K104-L104</f>
        <v>9</v>
      </c>
      <c r="N104" s="283">
        <f>D104*30-J104</f>
        <v>21</v>
      </c>
    </row>
    <row r="105" spans="1:14" ht="15">
      <c r="A105" s="81" t="s">
        <v>35</v>
      </c>
      <c r="B105" s="81" t="s">
        <v>55</v>
      </c>
      <c r="C105" s="143">
        <v>3</v>
      </c>
      <c r="D105" s="170">
        <v>2</v>
      </c>
      <c r="E105" s="171">
        <v>1.3</v>
      </c>
      <c r="F105" s="155">
        <f>D105-E105</f>
        <v>0.7</v>
      </c>
      <c r="G105" s="172">
        <v>0</v>
      </c>
      <c r="H105" s="143" t="s">
        <v>167</v>
      </c>
      <c r="I105" s="143" t="s">
        <v>40</v>
      </c>
      <c r="J105" s="154">
        <f>E105*30</f>
        <v>39</v>
      </c>
      <c r="K105" s="171">
        <v>30</v>
      </c>
      <c r="L105" s="171">
        <v>0</v>
      </c>
      <c r="M105" s="142">
        <f>J105-K105-L105</f>
        <v>9</v>
      </c>
      <c r="N105" s="283">
        <f>D105*30-J105</f>
        <v>21</v>
      </c>
    </row>
    <row r="106" spans="1:14" ht="15">
      <c r="A106" s="81" t="s">
        <v>36</v>
      </c>
      <c r="B106" s="81" t="s">
        <v>55</v>
      </c>
      <c r="C106" s="143">
        <v>4</v>
      </c>
      <c r="D106" s="170">
        <v>2</v>
      </c>
      <c r="E106" s="171">
        <v>1.3</v>
      </c>
      <c r="F106" s="155">
        <f>D106-E106</f>
        <v>0.7</v>
      </c>
      <c r="G106" s="172">
        <v>0</v>
      </c>
      <c r="H106" s="143" t="s">
        <v>167</v>
      </c>
      <c r="I106" s="143" t="s">
        <v>40</v>
      </c>
      <c r="J106" s="154">
        <f>E106*30</f>
        <v>39</v>
      </c>
      <c r="K106" s="171">
        <v>30</v>
      </c>
      <c r="L106" s="171">
        <v>0</v>
      </c>
      <c r="M106" s="142">
        <f>J106-K106-L106</f>
        <v>9</v>
      </c>
      <c r="N106" s="283">
        <f>D106*30-J106</f>
        <v>21</v>
      </c>
    </row>
    <row r="107" spans="1:14" ht="15.75" thickBot="1">
      <c r="A107" s="124" t="s">
        <v>38</v>
      </c>
      <c r="B107" s="124" t="s">
        <v>55</v>
      </c>
      <c r="C107" s="145">
        <v>4</v>
      </c>
      <c r="D107" s="175">
        <v>2</v>
      </c>
      <c r="E107" s="176">
        <v>1.3</v>
      </c>
      <c r="F107" s="155">
        <f>D107-E107</f>
        <v>0.7</v>
      </c>
      <c r="G107" s="161">
        <v>0</v>
      </c>
      <c r="H107" s="145" t="s">
        <v>167</v>
      </c>
      <c r="I107" s="145" t="s">
        <v>40</v>
      </c>
      <c r="J107" s="154">
        <f>E107*30</f>
        <v>39</v>
      </c>
      <c r="K107" s="176">
        <v>30</v>
      </c>
      <c r="L107" s="176">
        <v>0</v>
      </c>
      <c r="M107" s="142">
        <f>J107-K107-L107</f>
        <v>9</v>
      </c>
      <c r="N107" s="283">
        <f>D107*30-J107</f>
        <v>21</v>
      </c>
    </row>
    <row r="108" spans="1:14" ht="15.75" thickBot="1">
      <c r="A108" s="59"/>
      <c r="B108" s="59" t="s">
        <v>41</v>
      </c>
      <c r="C108" s="207"/>
      <c r="D108" s="180">
        <f>SUM(D104:D107)</f>
        <v>8</v>
      </c>
      <c r="E108" s="181">
        <f>SUM(E104:E107)</f>
        <v>5.2</v>
      </c>
      <c r="F108" s="181">
        <f>SUM(F104:F107)</f>
        <v>2.8</v>
      </c>
      <c r="G108" s="183">
        <v>0</v>
      </c>
      <c r="H108" s="184" t="s">
        <v>42</v>
      </c>
      <c r="I108" s="184" t="s">
        <v>42</v>
      </c>
      <c r="J108" s="180">
        <f>SUM(J104:J107)</f>
        <v>156</v>
      </c>
      <c r="K108" s="182">
        <f>SUM(K104:K107)</f>
        <v>120</v>
      </c>
      <c r="L108" s="182">
        <f>SUM(L104:L107)</f>
        <v>0</v>
      </c>
      <c r="M108" s="183">
        <f>SUM(M104:M107)</f>
        <v>36</v>
      </c>
      <c r="N108" s="286">
        <f>SUM(N104:N107)</f>
        <v>84</v>
      </c>
    </row>
    <row r="109" spans="1:14" ht="15">
      <c r="A109" s="60"/>
      <c r="B109" s="94" t="s">
        <v>62</v>
      </c>
      <c r="C109" s="195"/>
      <c r="D109" s="186">
        <v>0</v>
      </c>
      <c r="E109" s="186">
        <v>0</v>
      </c>
      <c r="F109" s="187">
        <v>0</v>
      </c>
      <c r="G109" s="188">
        <v>0</v>
      </c>
      <c r="H109" s="189" t="s">
        <v>42</v>
      </c>
      <c r="I109" s="189" t="s">
        <v>42</v>
      </c>
      <c r="J109" s="190">
        <v>0</v>
      </c>
      <c r="K109" s="187">
        <v>0</v>
      </c>
      <c r="L109" s="187">
        <v>0</v>
      </c>
      <c r="M109" s="188">
        <v>0</v>
      </c>
      <c r="N109" s="139">
        <v>0</v>
      </c>
    </row>
    <row r="110" spans="1:14" ht="15.75" thickBot="1">
      <c r="A110" s="124"/>
      <c r="B110" s="124" t="s">
        <v>63</v>
      </c>
      <c r="C110" s="204"/>
      <c r="D110" s="175">
        <f>D104+D105+D106+D107</f>
        <v>8</v>
      </c>
      <c r="E110" s="176">
        <f>E104+E105+E106+E107</f>
        <v>5.2</v>
      </c>
      <c r="F110" s="176">
        <f>F104+F105+F106+F107</f>
        <v>2.8</v>
      </c>
      <c r="G110" s="161">
        <f>G104+G105+G106+G107</f>
        <v>0</v>
      </c>
      <c r="H110" s="145" t="s">
        <v>42</v>
      </c>
      <c r="I110" s="145" t="s">
        <v>42</v>
      </c>
      <c r="J110" s="176">
        <f>J104+J105+J106+J107</f>
        <v>156</v>
      </c>
      <c r="K110" s="176">
        <f>K104+K105+K106+K107</f>
        <v>120</v>
      </c>
      <c r="L110" s="176">
        <f>L104+L105+L106+L107</f>
        <v>0</v>
      </c>
      <c r="M110" s="161">
        <f>SUM(M104:M107)</f>
        <v>36</v>
      </c>
      <c r="N110" s="331">
        <f>SUM(N104:N107)</f>
        <v>84</v>
      </c>
    </row>
    <row r="111" spans="1:14" ht="15.75" thickBot="1">
      <c r="A111" s="61" t="s">
        <v>67</v>
      </c>
      <c r="B111" s="62" t="s">
        <v>68</v>
      </c>
      <c r="C111" s="62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8"/>
    </row>
    <row r="112" spans="1:14" ht="15.75" thickBot="1">
      <c r="A112" s="77" t="s">
        <v>32</v>
      </c>
      <c r="B112" s="135" t="s">
        <v>210</v>
      </c>
      <c r="C112" s="209">
        <v>3</v>
      </c>
      <c r="D112" s="154">
        <v>2</v>
      </c>
      <c r="E112" s="155">
        <v>1.3</v>
      </c>
      <c r="F112" s="155">
        <f aca="true" t="shared" si="8" ref="F112:F119">D112-E112</f>
        <v>0.7</v>
      </c>
      <c r="G112" s="156">
        <v>0</v>
      </c>
      <c r="H112" s="209" t="s">
        <v>167</v>
      </c>
      <c r="I112" s="209" t="s">
        <v>34</v>
      </c>
      <c r="J112" s="154">
        <f>E112*30</f>
        <v>39</v>
      </c>
      <c r="K112" s="155">
        <v>30</v>
      </c>
      <c r="L112" s="155">
        <v>0</v>
      </c>
      <c r="M112" s="142">
        <f>J112-K112-L112</f>
        <v>9</v>
      </c>
      <c r="N112" s="279">
        <f>F112*30</f>
        <v>21</v>
      </c>
    </row>
    <row r="113" spans="1:14" ht="15.75" thickBot="1">
      <c r="A113" s="100" t="s">
        <v>35</v>
      </c>
      <c r="B113" s="136" t="s">
        <v>211</v>
      </c>
      <c r="C113" s="203">
        <v>4</v>
      </c>
      <c r="D113" s="170">
        <v>2</v>
      </c>
      <c r="E113" s="154">
        <v>1.3</v>
      </c>
      <c r="F113" s="155">
        <f t="shared" si="8"/>
        <v>0.7</v>
      </c>
      <c r="G113" s="172">
        <v>0</v>
      </c>
      <c r="H113" s="203" t="s">
        <v>168</v>
      </c>
      <c r="I113" s="203" t="s">
        <v>34</v>
      </c>
      <c r="J113" s="154">
        <f aca="true" t="shared" si="9" ref="J113:J119">E113*30</f>
        <v>39</v>
      </c>
      <c r="K113" s="171">
        <v>30</v>
      </c>
      <c r="L113" s="171">
        <v>0</v>
      </c>
      <c r="M113" s="142">
        <f aca="true" t="shared" si="10" ref="M113:M119">J113-K113-L113</f>
        <v>9</v>
      </c>
      <c r="N113" s="279">
        <f aca="true" t="shared" si="11" ref="N113:N119">F113*30</f>
        <v>21</v>
      </c>
    </row>
    <row r="114" spans="1:14" ht="15.75" thickBot="1">
      <c r="A114" s="100" t="s">
        <v>36</v>
      </c>
      <c r="B114" s="136" t="s">
        <v>207</v>
      </c>
      <c r="C114" s="203">
        <v>4</v>
      </c>
      <c r="D114" s="170">
        <v>1</v>
      </c>
      <c r="E114" s="154">
        <v>1</v>
      </c>
      <c r="F114" s="155">
        <f t="shared" si="8"/>
        <v>0</v>
      </c>
      <c r="G114" s="172">
        <v>0</v>
      </c>
      <c r="H114" s="203" t="s">
        <v>167</v>
      </c>
      <c r="I114" s="203" t="s">
        <v>34</v>
      </c>
      <c r="J114" s="154">
        <f t="shared" si="9"/>
        <v>30</v>
      </c>
      <c r="K114" s="171">
        <v>0</v>
      </c>
      <c r="L114" s="171">
        <v>30</v>
      </c>
      <c r="M114" s="142">
        <f t="shared" si="10"/>
        <v>0</v>
      </c>
      <c r="N114" s="279">
        <f t="shared" si="11"/>
        <v>0</v>
      </c>
    </row>
    <row r="115" spans="1:14" ht="15.75" thickBot="1">
      <c r="A115" s="100" t="s">
        <v>38</v>
      </c>
      <c r="B115" s="136" t="s">
        <v>212</v>
      </c>
      <c r="C115" s="203">
        <v>3</v>
      </c>
      <c r="D115" s="170">
        <v>1</v>
      </c>
      <c r="E115" s="154">
        <v>0.65</v>
      </c>
      <c r="F115" s="155">
        <f t="shared" si="8"/>
        <v>0.35</v>
      </c>
      <c r="G115" s="172">
        <v>0</v>
      </c>
      <c r="H115" s="203" t="s">
        <v>167</v>
      </c>
      <c r="I115" s="203" t="s">
        <v>34</v>
      </c>
      <c r="J115" s="154">
        <f t="shared" si="9"/>
        <v>19.5</v>
      </c>
      <c r="K115" s="171">
        <v>15</v>
      </c>
      <c r="L115" s="171">
        <v>0</v>
      </c>
      <c r="M115" s="142">
        <f t="shared" si="10"/>
        <v>4.5</v>
      </c>
      <c r="N115" s="279">
        <f t="shared" si="11"/>
        <v>10.5</v>
      </c>
    </row>
    <row r="116" spans="1:14" ht="15.75" thickBot="1">
      <c r="A116" s="100" t="s">
        <v>143</v>
      </c>
      <c r="B116" s="136" t="s">
        <v>69</v>
      </c>
      <c r="C116" s="203">
        <v>4</v>
      </c>
      <c r="D116" s="170">
        <v>2</v>
      </c>
      <c r="E116" s="154">
        <v>1.3</v>
      </c>
      <c r="F116" s="155">
        <f t="shared" si="8"/>
        <v>0.7</v>
      </c>
      <c r="G116" s="172">
        <v>0</v>
      </c>
      <c r="H116" s="203" t="s">
        <v>167</v>
      </c>
      <c r="I116" s="203" t="s">
        <v>34</v>
      </c>
      <c r="J116" s="154">
        <f t="shared" si="9"/>
        <v>39</v>
      </c>
      <c r="K116" s="171">
        <v>0</v>
      </c>
      <c r="L116" s="171">
        <v>30</v>
      </c>
      <c r="M116" s="142">
        <f t="shared" si="10"/>
        <v>9</v>
      </c>
      <c r="N116" s="279">
        <f t="shared" si="11"/>
        <v>21</v>
      </c>
    </row>
    <row r="117" spans="1:14" ht="15.75" thickBot="1">
      <c r="A117" s="100" t="s">
        <v>144</v>
      </c>
      <c r="B117" s="136" t="s">
        <v>213</v>
      </c>
      <c r="C117" s="203">
        <v>4</v>
      </c>
      <c r="D117" s="170">
        <v>1</v>
      </c>
      <c r="E117" s="154">
        <v>0.65</v>
      </c>
      <c r="F117" s="155">
        <f t="shared" si="8"/>
        <v>0.35</v>
      </c>
      <c r="G117" s="172">
        <v>0</v>
      </c>
      <c r="H117" s="203" t="s">
        <v>167</v>
      </c>
      <c r="I117" s="203" t="s">
        <v>34</v>
      </c>
      <c r="J117" s="154">
        <f t="shared" si="9"/>
        <v>19.5</v>
      </c>
      <c r="K117" s="171">
        <v>15</v>
      </c>
      <c r="L117" s="171">
        <v>0</v>
      </c>
      <c r="M117" s="142">
        <f t="shared" si="10"/>
        <v>4.5</v>
      </c>
      <c r="N117" s="279">
        <f t="shared" si="11"/>
        <v>10.5</v>
      </c>
    </row>
    <row r="118" spans="1:14" ht="15.75" thickBot="1">
      <c r="A118" s="100" t="s">
        <v>145</v>
      </c>
      <c r="B118" s="136" t="s">
        <v>70</v>
      </c>
      <c r="C118" s="203">
        <v>3</v>
      </c>
      <c r="D118" s="170">
        <v>2</v>
      </c>
      <c r="E118" s="154">
        <v>1.3</v>
      </c>
      <c r="F118" s="155">
        <f t="shared" si="8"/>
        <v>0.7</v>
      </c>
      <c r="G118" s="172">
        <v>2</v>
      </c>
      <c r="H118" s="203" t="s">
        <v>167</v>
      </c>
      <c r="I118" s="203" t="s">
        <v>34</v>
      </c>
      <c r="J118" s="154">
        <f t="shared" si="9"/>
        <v>39</v>
      </c>
      <c r="K118" s="171">
        <v>0</v>
      </c>
      <c r="L118" s="171">
        <v>30</v>
      </c>
      <c r="M118" s="142">
        <f t="shared" si="10"/>
        <v>9</v>
      </c>
      <c r="N118" s="279">
        <f t="shared" si="11"/>
        <v>21</v>
      </c>
    </row>
    <row r="119" spans="1:14" ht="15.75" thickBot="1">
      <c r="A119" s="130" t="s">
        <v>146</v>
      </c>
      <c r="B119" s="131" t="s">
        <v>71</v>
      </c>
      <c r="C119" s="204">
        <v>3</v>
      </c>
      <c r="D119" s="170">
        <v>2</v>
      </c>
      <c r="E119" s="154">
        <v>1.2</v>
      </c>
      <c r="F119" s="155">
        <f t="shared" si="8"/>
        <v>0.8</v>
      </c>
      <c r="G119" s="172">
        <v>2</v>
      </c>
      <c r="H119" s="203" t="s">
        <v>167</v>
      </c>
      <c r="I119" s="204" t="s">
        <v>34</v>
      </c>
      <c r="J119" s="154">
        <f t="shared" si="9"/>
        <v>36</v>
      </c>
      <c r="K119" s="171">
        <v>0</v>
      </c>
      <c r="L119" s="171">
        <v>30</v>
      </c>
      <c r="M119" s="142">
        <f t="shared" si="10"/>
        <v>6</v>
      </c>
      <c r="N119" s="279">
        <f t="shared" si="11"/>
        <v>24</v>
      </c>
    </row>
    <row r="120" spans="1:14" ht="15.75" thickBot="1">
      <c r="A120" s="90"/>
      <c r="B120" s="59" t="s">
        <v>41</v>
      </c>
      <c r="C120" s="185"/>
      <c r="D120" s="185">
        <f>SUM(D112:D119)</f>
        <v>13</v>
      </c>
      <c r="E120" s="208">
        <f>SUM(E112:E119)</f>
        <v>8.7</v>
      </c>
      <c r="F120" s="208">
        <f>SUM(F112:F119)</f>
        <v>4.3</v>
      </c>
      <c r="G120" s="183">
        <f>SUM(G112:G119)</f>
        <v>4</v>
      </c>
      <c r="H120" s="196" t="s">
        <v>42</v>
      </c>
      <c r="I120" s="184" t="s">
        <v>42</v>
      </c>
      <c r="J120" s="185">
        <f>SUM(J112:J119)</f>
        <v>261</v>
      </c>
      <c r="K120" s="208">
        <f>SUM(K112:K119)</f>
        <v>90</v>
      </c>
      <c r="L120" s="208">
        <f>SUM(L112:L119)</f>
        <v>120</v>
      </c>
      <c r="M120" s="183">
        <f>SUM(M112:M119)</f>
        <v>51</v>
      </c>
      <c r="N120" s="282">
        <f>SUM(N112:N119)</f>
        <v>129</v>
      </c>
    </row>
    <row r="121" spans="1:14" ht="15">
      <c r="A121" s="79"/>
      <c r="B121" s="76" t="s">
        <v>62</v>
      </c>
      <c r="C121" s="178"/>
      <c r="D121" s="155">
        <f>SUM(D118:D119)</f>
        <v>4</v>
      </c>
      <c r="E121" s="155">
        <f>SUM(E118:E119)</f>
        <v>2.5</v>
      </c>
      <c r="F121" s="155">
        <f>SUM(F118:F119)</f>
        <v>1.5</v>
      </c>
      <c r="G121" s="142">
        <f>SUM(G118:G119)</f>
        <v>4</v>
      </c>
      <c r="H121" s="197" t="s">
        <v>42</v>
      </c>
      <c r="I121" s="139" t="s">
        <v>42</v>
      </c>
      <c r="J121" s="155">
        <f>SUM(J118:J119)</f>
        <v>75</v>
      </c>
      <c r="K121" s="155">
        <f>SUM(K118:K119)</f>
        <v>0</v>
      </c>
      <c r="L121" s="155">
        <f>SUM(L118:L119)</f>
        <v>60</v>
      </c>
      <c r="M121" s="155">
        <f>SUM(M118:M119)</f>
        <v>15</v>
      </c>
      <c r="N121" s="155">
        <f>SUM(N118:N119)</f>
        <v>45</v>
      </c>
    </row>
    <row r="122" spans="1:14" ht="15.75" thickBot="1">
      <c r="A122" s="83"/>
      <c r="B122" s="60" t="s">
        <v>63</v>
      </c>
      <c r="C122" s="179"/>
      <c r="D122" s="158">
        <v>0</v>
      </c>
      <c r="E122" s="159">
        <v>0</v>
      </c>
      <c r="F122" s="160">
        <v>0</v>
      </c>
      <c r="G122" s="162">
        <v>0</v>
      </c>
      <c r="H122" s="198" t="s">
        <v>42</v>
      </c>
      <c r="I122" s="151" t="s">
        <v>42</v>
      </c>
      <c r="J122" s="162">
        <v>0</v>
      </c>
      <c r="K122" s="162">
        <v>0</v>
      </c>
      <c r="L122" s="162">
        <v>0</v>
      </c>
      <c r="M122" s="161">
        <v>0</v>
      </c>
      <c r="N122" s="204">
        <v>0</v>
      </c>
    </row>
    <row r="123" spans="1:14" ht="15.75" thickBot="1">
      <c r="A123" s="61" t="s">
        <v>53</v>
      </c>
      <c r="B123" s="62" t="s">
        <v>54</v>
      </c>
      <c r="C123" s="62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5"/>
    </row>
    <row r="124" spans="1:14" ht="15.75" thickBot="1">
      <c r="A124" s="76" t="s">
        <v>32</v>
      </c>
      <c r="B124" s="136" t="s">
        <v>72</v>
      </c>
      <c r="C124" s="168">
        <v>4</v>
      </c>
      <c r="D124" s="169">
        <v>0.25</v>
      </c>
      <c r="E124" s="170">
        <v>0.25</v>
      </c>
      <c r="F124" s="171">
        <v>0</v>
      </c>
      <c r="G124" s="157">
        <v>0</v>
      </c>
      <c r="H124" s="139" t="s">
        <v>167</v>
      </c>
      <c r="I124" s="168" t="s">
        <v>34</v>
      </c>
      <c r="J124" s="211">
        <f>E124*30</f>
        <v>7.5</v>
      </c>
      <c r="K124" s="171">
        <v>2</v>
      </c>
      <c r="L124" s="171">
        <v>0</v>
      </c>
      <c r="M124" s="142">
        <f>J124-K124-L124</f>
        <v>5.5</v>
      </c>
      <c r="N124" s="197">
        <f>F124*30</f>
        <v>0</v>
      </c>
    </row>
    <row r="125" spans="1:14" ht="15.75" thickBot="1">
      <c r="A125" s="88" t="s">
        <v>35</v>
      </c>
      <c r="B125" s="136" t="s">
        <v>130</v>
      </c>
      <c r="C125" s="210">
        <v>4</v>
      </c>
      <c r="D125" s="158">
        <v>0.25</v>
      </c>
      <c r="E125" s="159">
        <v>0.25</v>
      </c>
      <c r="F125" s="160">
        <v>0</v>
      </c>
      <c r="G125" s="193">
        <v>0</v>
      </c>
      <c r="H125" s="163" t="s">
        <v>167</v>
      </c>
      <c r="I125" s="210" t="s">
        <v>34</v>
      </c>
      <c r="J125" s="211">
        <f>E125*30</f>
        <v>7.5</v>
      </c>
      <c r="K125" s="160">
        <v>2</v>
      </c>
      <c r="L125" s="160">
        <v>0</v>
      </c>
      <c r="M125" s="142">
        <f>J125-K125-L125</f>
        <v>5.5</v>
      </c>
      <c r="N125" s="197">
        <f>F125*30</f>
        <v>0</v>
      </c>
    </row>
    <row r="126" spans="1:14" ht="15.75" thickBot="1">
      <c r="A126" s="124" t="s">
        <v>36</v>
      </c>
      <c r="B126" s="131" t="s">
        <v>73</v>
      </c>
      <c r="C126" s="205">
        <v>4</v>
      </c>
      <c r="D126" s="174">
        <v>0.5</v>
      </c>
      <c r="E126" s="175">
        <v>0.5</v>
      </c>
      <c r="F126" s="176">
        <v>0</v>
      </c>
      <c r="G126" s="161">
        <v>0</v>
      </c>
      <c r="H126" s="145" t="s">
        <v>167</v>
      </c>
      <c r="I126" s="205" t="s">
        <v>34</v>
      </c>
      <c r="J126" s="211">
        <f>E126*30</f>
        <v>15</v>
      </c>
      <c r="K126" s="176">
        <v>4</v>
      </c>
      <c r="L126" s="176">
        <v>0</v>
      </c>
      <c r="M126" s="142">
        <f>J126-K126-L126</f>
        <v>11</v>
      </c>
      <c r="N126" s="197">
        <f>F126*30</f>
        <v>0</v>
      </c>
    </row>
    <row r="127" spans="1:14" ht="15.75" thickBot="1">
      <c r="A127" s="61" t="s">
        <v>56</v>
      </c>
      <c r="B127" s="84"/>
      <c r="C127" s="84"/>
      <c r="D127" s="314"/>
      <c r="E127" s="314"/>
      <c r="F127" s="314"/>
      <c r="G127" s="314"/>
      <c r="H127" s="316"/>
      <c r="I127" s="316"/>
      <c r="J127" s="314"/>
      <c r="K127" s="314"/>
      <c r="L127" s="314"/>
      <c r="M127" s="314"/>
      <c r="N127" s="319"/>
    </row>
    <row r="128" spans="1:14" ht="15.75" thickBot="1">
      <c r="A128" s="59" t="s">
        <v>32</v>
      </c>
      <c r="B128" s="59" t="s">
        <v>74</v>
      </c>
      <c r="C128" s="184">
        <v>4</v>
      </c>
      <c r="D128" s="181">
        <v>2</v>
      </c>
      <c r="E128" s="149">
        <v>1.15</v>
      </c>
      <c r="F128" s="182">
        <v>0.85</v>
      </c>
      <c r="G128" s="150">
        <v>2</v>
      </c>
      <c r="H128" s="196" t="s">
        <v>167</v>
      </c>
      <c r="I128" s="151" t="s">
        <v>40</v>
      </c>
      <c r="J128" s="148">
        <v>30</v>
      </c>
      <c r="K128" s="149">
        <v>0</v>
      </c>
      <c r="L128" s="149">
        <v>0</v>
      </c>
      <c r="M128" s="183">
        <v>30</v>
      </c>
      <c r="N128" s="184">
        <v>22</v>
      </c>
    </row>
    <row r="129" spans="1:14" ht="15.75" thickBot="1">
      <c r="A129" s="57"/>
      <c r="B129" s="102"/>
      <c r="C129" s="84"/>
      <c r="D129" s="320"/>
      <c r="E129" s="321"/>
      <c r="F129" s="314"/>
      <c r="G129" s="314"/>
      <c r="H129" s="316"/>
      <c r="I129" s="316"/>
      <c r="J129" s="314"/>
      <c r="K129" s="314"/>
      <c r="L129" s="314"/>
      <c r="M129" s="314"/>
      <c r="N129" s="319"/>
    </row>
    <row r="130" spans="1:14" ht="15">
      <c r="A130" s="373" t="s">
        <v>169</v>
      </c>
      <c r="B130" s="374"/>
      <c r="C130" s="209">
        <v>3</v>
      </c>
      <c r="D130" s="132">
        <f>SUM(D80,D86,D92,D94,D96,D104:D105,D112,D115,D118:D119,D98,)</f>
        <v>30</v>
      </c>
      <c r="E130" s="132">
        <f>SUM(E80,E86,E92,E94,E96,E104:E105,E112,E115,E118:E119,E98,)</f>
        <v>17.500000000000004</v>
      </c>
      <c r="F130" s="132">
        <f>SUM(F80,F86,F92,F94,F96,F104:F105,F112,F115,F118:F119,F98,)</f>
        <v>12.499999999999996</v>
      </c>
      <c r="G130" s="132">
        <f>SUM(G80,G86,G92,G94,G96,G104:G105,G112,G115,G118:G119,G98,)</f>
        <v>4</v>
      </c>
      <c r="H130" s="132" t="s">
        <v>42</v>
      </c>
      <c r="I130" s="132" t="s">
        <v>42</v>
      </c>
      <c r="J130" s="132">
        <f>SUM(J80,J86,J92,J94,J96,J104:J105,J112,J115,J118:J119,J98,)</f>
        <v>525</v>
      </c>
      <c r="K130" s="132">
        <f>SUM(K80,K86,K92,K94,K96,K104:K105,K112,K115,K118:K119,K98,)</f>
        <v>240</v>
      </c>
      <c r="L130" s="132">
        <f>SUM(L80,L86,L92,L94,L96,L104:L105,L112,L115,L118:L119,L98,)</f>
        <v>120</v>
      </c>
      <c r="M130" s="132">
        <f>SUM(M80,M86,M92,M94,M96,M104:M105,M112,M115,M118:M119,M98,)</f>
        <v>165</v>
      </c>
      <c r="N130" s="132">
        <f>SUM(N80,N86,N92,N94,N96,N104:N105,N112,N115,N118:N119,N98,)</f>
        <v>375</v>
      </c>
    </row>
    <row r="131" spans="1:14" ht="15.75" thickBot="1">
      <c r="A131" s="375" t="s">
        <v>169</v>
      </c>
      <c r="B131" s="376"/>
      <c r="C131" s="204">
        <v>4</v>
      </c>
      <c r="D131" s="125">
        <f>SUM(D81,D87,D93,D95,D97,D99:D99,D106:D107,D113:D114,D116:D117,D124:D126,D128)</f>
        <v>30</v>
      </c>
      <c r="E131" s="95">
        <f>SUM(E128,E124:E126,E117,E116,E114,E113,E106:E107,E97:E99,E95,E93,E87,E81,E151)</f>
        <v>20.55</v>
      </c>
      <c r="F131" s="95">
        <f>SUM(F128,F124:F126,F117,F116,F114,F113,F106:F107,F97:F99,F95,F93,F87,F81,F151)</f>
        <v>11.45</v>
      </c>
      <c r="G131" s="339">
        <f>SUM(G128,G124:G126,G117,G116,G114,G113,G106:G107,G97:G99,G95,G93,G87,G81,G151)</f>
        <v>3</v>
      </c>
      <c r="H131" s="340" t="s">
        <v>42</v>
      </c>
      <c r="I131" s="309" t="s">
        <v>42</v>
      </c>
      <c r="J131" s="125">
        <f>SUM(J128,J124:J126,J117,J116,J114,J113,J106:J107,J97:J99,J95,J93,J87,J81,J151)</f>
        <v>612</v>
      </c>
      <c r="K131" s="95">
        <f>SUM(K128,K124:K126,K117,K116,K114,K113,K106:K107,K97:K99,K95,K93,K87,K81,K151)</f>
        <v>248</v>
      </c>
      <c r="L131" s="95">
        <f>SUM(L128,L124:L126,L117,L116,L114,L113,L106:L107,L97:L99,L95,L93,L87,L81,L151)</f>
        <v>150</v>
      </c>
      <c r="M131" s="339">
        <f>SUM(M128,M124:M126,M117,M116,M114,M113,M106:M107,M97:M99,M95,M93,M87,M81,M151)</f>
        <v>214</v>
      </c>
      <c r="N131" s="341">
        <f>SUM(N128,N124:N126,N117,N116,N114,N113,N106:N107,N97:N99,N95,N93,N87,N81,N151)</f>
        <v>340</v>
      </c>
    </row>
    <row r="132" spans="1:14" ht="15.75" thickBot="1">
      <c r="A132" s="64"/>
      <c r="B132" s="65"/>
      <c r="C132" s="66"/>
      <c r="D132" s="66"/>
      <c r="E132" s="66"/>
      <c r="F132" s="66"/>
      <c r="G132" s="102"/>
      <c r="H132" s="102"/>
      <c r="I132" s="102"/>
      <c r="J132" s="102"/>
      <c r="K132" s="102"/>
      <c r="L132" s="102"/>
      <c r="M132" s="102"/>
      <c r="N132" s="103"/>
    </row>
    <row r="133" spans="1:14" ht="15.75" thickBot="1">
      <c r="A133" s="371" t="s">
        <v>75</v>
      </c>
      <c r="B133" s="372"/>
      <c r="C133" s="104" t="s">
        <v>42</v>
      </c>
      <c r="D133" s="91">
        <f>D130+D131</f>
        <v>60</v>
      </c>
      <c r="E133" s="342">
        <f>E130+E131</f>
        <v>38.050000000000004</v>
      </c>
      <c r="F133" s="342">
        <f>F130+F131</f>
        <v>23.949999999999996</v>
      </c>
      <c r="G133" s="92">
        <f>G130+G131</f>
        <v>7</v>
      </c>
      <c r="H133" s="134" t="s">
        <v>42</v>
      </c>
      <c r="I133" s="134" t="s">
        <v>42</v>
      </c>
      <c r="J133" s="299">
        <f>J130+J131</f>
        <v>1137</v>
      </c>
      <c r="K133" s="343">
        <f>K130+K131</f>
        <v>488</v>
      </c>
      <c r="L133" s="343">
        <f>L130+L131</f>
        <v>270</v>
      </c>
      <c r="M133" s="301">
        <f>M130+M131</f>
        <v>379</v>
      </c>
      <c r="N133" s="302">
        <f>N130+N131</f>
        <v>715</v>
      </c>
    </row>
    <row r="134" spans="1:14" ht="15">
      <c r="A134" s="105"/>
      <c r="B134" s="105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1:14" ht="15">
      <c r="A135" s="66"/>
      <c r="B135" s="65" t="s">
        <v>58</v>
      </c>
      <c r="C135" s="66"/>
      <c r="D135" s="66"/>
      <c r="E135" s="66"/>
      <c r="F135" s="66"/>
      <c r="G135" s="102"/>
      <c r="H135" s="102"/>
      <c r="I135" s="102"/>
      <c r="J135" s="102"/>
      <c r="K135" s="102"/>
      <c r="L135" s="102"/>
      <c r="M135" s="102"/>
      <c r="N135" s="102"/>
    </row>
    <row r="136" spans="1:14" ht="15">
      <c r="A136" s="66"/>
      <c r="B136" s="65"/>
      <c r="C136" s="66"/>
      <c r="D136" s="66"/>
      <c r="E136" s="66"/>
      <c r="F136" s="66"/>
      <c r="G136" s="102"/>
      <c r="H136" s="102"/>
      <c r="I136" s="102"/>
      <c r="J136" s="102"/>
      <c r="K136" s="102"/>
      <c r="L136" s="102"/>
      <c r="M136" s="102"/>
      <c r="N136" s="102"/>
    </row>
    <row r="137" spans="1:14" ht="1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</row>
    <row r="138" spans="1:14" ht="1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</row>
    <row r="139" spans="1:14" ht="15.75" thickBot="1">
      <c r="A139" s="106"/>
      <c r="B139" s="68" t="s">
        <v>76</v>
      </c>
      <c r="C139" s="106"/>
      <c r="D139" s="106"/>
      <c r="E139" s="106"/>
      <c r="F139" s="106"/>
      <c r="G139" s="71"/>
      <c r="H139" s="106"/>
      <c r="I139" s="106"/>
      <c r="J139" s="106"/>
      <c r="K139" s="106"/>
      <c r="L139" s="106"/>
      <c r="M139" s="106"/>
      <c r="N139" s="106"/>
    </row>
    <row r="140" spans="1:14" ht="15">
      <c r="A140" s="3" t="s">
        <v>1</v>
      </c>
      <c r="B140" s="25"/>
      <c r="C140" s="26"/>
      <c r="D140" s="359" t="s">
        <v>2</v>
      </c>
      <c r="E140" s="360"/>
      <c r="F140" s="360"/>
      <c r="G140" s="1" t="s">
        <v>3</v>
      </c>
      <c r="H140" s="2" t="s">
        <v>4</v>
      </c>
      <c r="I140" s="3" t="s">
        <v>5</v>
      </c>
      <c r="J140" s="359" t="s">
        <v>6</v>
      </c>
      <c r="K140" s="360"/>
      <c r="L140" s="360"/>
      <c r="M140" s="360"/>
      <c r="N140" s="346" t="s">
        <v>134</v>
      </c>
    </row>
    <row r="141" spans="1:14" ht="15">
      <c r="A141" s="9"/>
      <c r="B141" s="27" t="s">
        <v>7</v>
      </c>
      <c r="C141" s="4" t="s">
        <v>8</v>
      </c>
      <c r="D141" s="28" t="s">
        <v>9</v>
      </c>
      <c r="E141" s="5" t="s">
        <v>10</v>
      </c>
      <c r="F141" s="6" t="s">
        <v>11</v>
      </c>
      <c r="G141" s="7" t="s">
        <v>12</v>
      </c>
      <c r="H141" s="8" t="s">
        <v>13</v>
      </c>
      <c r="I141" s="9" t="s">
        <v>14</v>
      </c>
      <c r="J141" s="29" t="s">
        <v>9</v>
      </c>
      <c r="K141" s="361" t="s">
        <v>15</v>
      </c>
      <c r="L141" s="362"/>
      <c r="M141" s="226" t="s">
        <v>16</v>
      </c>
      <c r="N141" s="347"/>
    </row>
    <row r="142" spans="1:14" ht="15">
      <c r="A142" s="31"/>
      <c r="B142" s="27" t="s">
        <v>17</v>
      </c>
      <c r="C142" s="4"/>
      <c r="D142" s="9"/>
      <c r="E142" s="5" t="s">
        <v>18</v>
      </c>
      <c r="F142" s="10" t="s">
        <v>19</v>
      </c>
      <c r="G142" s="11" t="s">
        <v>20</v>
      </c>
      <c r="H142" s="8"/>
      <c r="I142" s="12" t="s">
        <v>21</v>
      </c>
      <c r="J142" s="13"/>
      <c r="K142" s="14" t="s">
        <v>22</v>
      </c>
      <c r="L142" s="15" t="s">
        <v>93</v>
      </c>
      <c r="M142" s="128"/>
      <c r="N142" s="347"/>
    </row>
    <row r="143" spans="1:14" ht="15">
      <c r="A143" s="9"/>
      <c r="B143" s="27"/>
      <c r="C143" s="8"/>
      <c r="D143" s="9"/>
      <c r="E143" s="5" t="s">
        <v>23</v>
      </c>
      <c r="F143" s="10" t="s">
        <v>24</v>
      </c>
      <c r="G143" s="11" t="s">
        <v>25</v>
      </c>
      <c r="H143" s="8"/>
      <c r="I143" s="9" t="s">
        <v>26</v>
      </c>
      <c r="J143" s="17"/>
      <c r="K143" s="32"/>
      <c r="L143" s="18"/>
      <c r="M143" s="56"/>
      <c r="N143" s="347"/>
    </row>
    <row r="144" spans="1:14" ht="15">
      <c r="A144" s="9"/>
      <c r="B144" s="33"/>
      <c r="C144" s="34"/>
      <c r="D144" s="9"/>
      <c r="E144" s="5" t="s">
        <v>27</v>
      </c>
      <c r="F144" s="10"/>
      <c r="G144" s="11" t="s">
        <v>28</v>
      </c>
      <c r="H144" s="8"/>
      <c r="I144" s="9" t="s">
        <v>60</v>
      </c>
      <c r="J144" s="17"/>
      <c r="K144" s="32"/>
      <c r="L144" s="5"/>
      <c r="M144" s="10"/>
      <c r="N144" s="347"/>
    </row>
    <row r="145" spans="1:14" ht="15">
      <c r="A145" s="9"/>
      <c r="B145" s="33"/>
      <c r="C145" s="34"/>
      <c r="D145" s="9"/>
      <c r="E145" s="5"/>
      <c r="F145" s="10"/>
      <c r="G145" s="11"/>
      <c r="H145" s="8"/>
      <c r="I145" s="9"/>
      <c r="J145" s="17"/>
      <c r="K145" s="32"/>
      <c r="L145" s="5"/>
      <c r="M145" s="10"/>
      <c r="N145" s="347"/>
    </row>
    <row r="146" spans="1:14" ht="15.75" thickBot="1">
      <c r="A146" s="35"/>
      <c r="B146" s="36"/>
      <c r="C146" s="24"/>
      <c r="D146" s="35"/>
      <c r="E146" s="20"/>
      <c r="F146" s="21"/>
      <c r="G146" s="20"/>
      <c r="H146" s="24"/>
      <c r="I146" s="35"/>
      <c r="J146" s="37"/>
      <c r="K146" s="38"/>
      <c r="L146" s="20"/>
      <c r="M146" s="21"/>
      <c r="N146" s="348"/>
    </row>
    <row r="147" spans="1:14" ht="15.75" thickBot="1">
      <c r="A147" s="69"/>
      <c r="B147" s="70" t="s">
        <v>29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2"/>
    </row>
    <row r="148" spans="1:14" ht="15.75" thickBot="1">
      <c r="A148" s="61" t="s">
        <v>30</v>
      </c>
      <c r="B148" s="58" t="s">
        <v>31</v>
      </c>
      <c r="C148" s="58"/>
      <c r="D148" s="73"/>
      <c r="E148" s="84"/>
      <c r="F148" s="84"/>
      <c r="G148" s="73"/>
      <c r="H148" s="73"/>
      <c r="I148" s="73"/>
      <c r="J148" s="73"/>
      <c r="K148" s="73"/>
      <c r="L148" s="73"/>
      <c r="M148" s="73"/>
      <c r="N148" s="74"/>
    </row>
    <row r="149" spans="1:14" ht="15.75" thickBot="1">
      <c r="A149" s="79" t="s">
        <v>32</v>
      </c>
      <c r="B149" s="76" t="s">
        <v>33</v>
      </c>
      <c r="C149" s="192">
        <v>5</v>
      </c>
      <c r="D149" s="165">
        <v>2</v>
      </c>
      <c r="E149" s="154">
        <v>1.3</v>
      </c>
      <c r="F149" s="155">
        <f>D149-E149</f>
        <v>0.7</v>
      </c>
      <c r="G149" s="157">
        <v>0</v>
      </c>
      <c r="H149" s="139" t="s">
        <v>167</v>
      </c>
      <c r="I149" s="139" t="s">
        <v>40</v>
      </c>
      <c r="J149" s="140">
        <f>E149*30</f>
        <v>39</v>
      </c>
      <c r="K149" s="166">
        <v>0</v>
      </c>
      <c r="L149" s="166">
        <v>30</v>
      </c>
      <c r="M149" s="140">
        <f>J149-K149-L149</f>
        <v>9</v>
      </c>
      <c r="N149" s="279">
        <f>F149*30</f>
        <v>21</v>
      </c>
    </row>
    <row r="150" spans="1:14" ht="15.75" thickBot="1">
      <c r="A150" s="83" t="s">
        <v>36</v>
      </c>
      <c r="B150" s="81" t="s">
        <v>61</v>
      </c>
      <c r="C150" s="168">
        <v>5</v>
      </c>
      <c r="D150" s="169">
        <v>1</v>
      </c>
      <c r="E150" s="170">
        <v>1</v>
      </c>
      <c r="F150" s="171">
        <v>0</v>
      </c>
      <c r="G150" s="172">
        <v>1</v>
      </c>
      <c r="H150" s="143" t="s">
        <v>167</v>
      </c>
      <c r="I150" s="143" t="s">
        <v>40</v>
      </c>
      <c r="J150" s="140">
        <f>E150*30</f>
        <v>30</v>
      </c>
      <c r="K150" s="171">
        <v>0</v>
      </c>
      <c r="L150" s="166">
        <v>30</v>
      </c>
      <c r="M150" s="140">
        <f>J150-K150-L150</f>
        <v>0</v>
      </c>
      <c r="N150" s="279">
        <f>F150*30</f>
        <v>0</v>
      </c>
    </row>
    <row r="151" spans="1:14" ht="15.75" thickBot="1">
      <c r="A151" s="88" t="s">
        <v>38</v>
      </c>
      <c r="B151" s="88" t="s">
        <v>61</v>
      </c>
      <c r="C151" s="179">
        <v>6</v>
      </c>
      <c r="D151" s="158">
        <v>1</v>
      </c>
      <c r="E151" s="159">
        <v>1</v>
      </c>
      <c r="F151" s="160">
        <v>0</v>
      </c>
      <c r="G151" s="193">
        <v>1</v>
      </c>
      <c r="H151" s="163" t="s">
        <v>167</v>
      </c>
      <c r="I151" s="163" t="s">
        <v>40</v>
      </c>
      <c r="J151" s="202">
        <f>E151*30</f>
        <v>30</v>
      </c>
      <c r="K151" s="160">
        <v>0</v>
      </c>
      <c r="L151" s="201">
        <v>30</v>
      </c>
      <c r="M151" s="202">
        <f>J151-K151-L151</f>
        <v>0</v>
      </c>
      <c r="N151" s="335">
        <f>F151*30</f>
        <v>0</v>
      </c>
    </row>
    <row r="152" spans="1:14" ht="15.75" thickBot="1">
      <c r="A152" s="90"/>
      <c r="B152" s="59" t="s">
        <v>41</v>
      </c>
      <c r="C152" s="185"/>
      <c r="D152" s="180">
        <f>SUM(D149:D151)</f>
        <v>4</v>
      </c>
      <c r="E152" s="182">
        <f>SUM(E149:E151)</f>
        <v>3.3</v>
      </c>
      <c r="F152" s="182">
        <f>SUM(F149:F151)</f>
        <v>0.7</v>
      </c>
      <c r="G152" s="183">
        <f>SUM(G149:G151)</f>
        <v>2</v>
      </c>
      <c r="H152" s="184" t="s">
        <v>42</v>
      </c>
      <c r="I152" s="184" t="s">
        <v>42</v>
      </c>
      <c r="J152" s="208">
        <f>SUM(J149:J151)</f>
        <v>99</v>
      </c>
      <c r="K152" s="182">
        <v>0</v>
      </c>
      <c r="L152" s="182">
        <f>SUM(L149:L151)</f>
        <v>90</v>
      </c>
      <c r="M152" s="182">
        <f>SUM(M149:M151)</f>
        <v>9</v>
      </c>
      <c r="N152" s="282">
        <f>SUM(N149:N151)</f>
        <v>21</v>
      </c>
    </row>
    <row r="153" spans="1:14" ht="15.75" thickBot="1">
      <c r="A153" s="90"/>
      <c r="B153" s="59" t="s">
        <v>62</v>
      </c>
      <c r="C153" s="185"/>
      <c r="D153" s="180">
        <f>SUM(D150:D151)</f>
        <v>2</v>
      </c>
      <c r="E153" s="180">
        <f aca="true" t="shared" si="12" ref="E153:N153">SUM(E150:E151)</f>
        <v>2</v>
      </c>
      <c r="F153" s="180">
        <f t="shared" si="12"/>
        <v>0</v>
      </c>
      <c r="G153" s="180">
        <f t="shared" si="12"/>
        <v>2</v>
      </c>
      <c r="H153" s="180" t="s">
        <v>42</v>
      </c>
      <c r="I153" s="180" t="s">
        <v>42</v>
      </c>
      <c r="J153" s="180">
        <f t="shared" si="12"/>
        <v>60</v>
      </c>
      <c r="K153" s="180">
        <f t="shared" si="12"/>
        <v>0</v>
      </c>
      <c r="L153" s="180">
        <f t="shared" si="12"/>
        <v>60</v>
      </c>
      <c r="M153" s="180">
        <f t="shared" si="12"/>
        <v>0</v>
      </c>
      <c r="N153" s="196">
        <f t="shared" si="12"/>
        <v>0</v>
      </c>
    </row>
    <row r="154" spans="1:14" ht="15.75" thickBot="1">
      <c r="A154" s="93"/>
      <c r="B154" s="60" t="s">
        <v>63</v>
      </c>
      <c r="C154" s="190"/>
      <c r="D154" s="221">
        <f>SUM(D149:D151)</f>
        <v>4</v>
      </c>
      <c r="E154" s="221">
        <f aca="true" t="shared" si="13" ref="E154:N154">SUM(E149:E151)</f>
        <v>3.3</v>
      </c>
      <c r="F154" s="221">
        <f t="shared" si="13"/>
        <v>0.7</v>
      </c>
      <c r="G154" s="221">
        <f t="shared" si="13"/>
        <v>2</v>
      </c>
      <c r="H154" s="221" t="s">
        <v>42</v>
      </c>
      <c r="I154" s="221" t="s">
        <v>42</v>
      </c>
      <c r="J154" s="221">
        <f t="shared" si="13"/>
        <v>99</v>
      </c>
      <c r="K154" s="221">
        <f t="shared" si="13"/>
        <v>0</v>
      </c>
      <c r="L154" s="221">
        <f t="shared" si="13"/>
        <v>90</v>
      </c>
      <c r="M154" s="221">
        <f t="shared" si="13"/>
        <v>9</v>
      </c>
      <c r="N154" s="221">
        <f t="shared" si="13"/>
        <v>21</v>
      </c>
    </row>
    <row r="155" spans="1:14" ht="15.75" thickBot="1">
      <c r="A155" s="61" t="s">
        <v>43</v>
      </c>
      <c r="B155" s="62" t="s">
        <v>44</v>
      </c>
      <c r="C155" s="62"/>
      <c r="D155" s="313"/>
      <c r="E155" s="313"/>
      <c r="F155" s="314"/>
      <c r="G155" s="314"/>
      <c r="H155" s="314"/>
      <c r="I155" s="314"/>
      <c r="J155" s="314"/>
      <c r="K155" s="314"/>
      <c r="L155" s="314"/>
      <c r="M155" s="314"/>
      <c r="N155" s="315"/>
    </row>
    <row r="156" spans="1:14" ht="15.75" thickBot="1">
      <c r="A156" s="251" t="s">
        <v>32</v>
      </c>
      <c r="B156" s="99" t="s">
        <v>183</v>
      </c>
      <c r="C156" s="197">
        <v>5</v>
      </c>
      <c r="D156" s="154">
        <v>3</v>
      </c>
      <c r="E156" s="154">
        <v>1.9</v>
      </c>
      <c r="F156" s="155">
        <f aca="true" t="shared" si="14" ref="F156:F167">D156-E156</f>
        <v>1.1</v>
      </c>
      <c r="G156" s="157">
        <v>0</v>
      </c>
      <c r="H156" s="139" t="s">
        <v>168</v>
      </c>
      <c r="I156" s="197" t="s">
        <v>34</v>
      </c>
      <c r="J156" s="192">
        <f>E156*30</f>
        <v>57</v>
      </c>
      <c r="K156" s="166">
        <v>45</v>
      </c>
      <c r="L156" s="166">
        <v>0</v>
      </c>
      <c r="M156" s="140">
        <f>J156-K156-L156</f>
        <v>12</v>
      </c>
      <c r="N156" s="279">
        <f>F156*30</f>
        <v>33</v>
      </c>
    </row>
    <row r="157" spans="1:14" ht="15.75" thickBot="1">
      <c r="A157" s="218" t="s">
        <v>35</v>
      </c>
      <c r="B157" s="136" t="s">
        <v>183</v>
      </c>
      <c r="C157" s="203">
        <v>5</v>
      </c>
      <c r="D157" s="170">
        <v>2</v>
      </c>
      <c r="E157" s="154">
        <v>1.3</v>
      </c>
      <c r="F157" s="155">
        <f t="shared" si="14"/>
        <v>0.7</v>
      </c>
      <c r="G157" s="172">
        <v>0</v>
      </c>
      <c r="H157" s="143" t="s">
        <v>167</v>
      </c>
      <c r="I157" s="203" t="s">
        <v>34</v>
      </c>
      <c r="J157" s="192">
        <f>E157*30</f>
        <v>39</v>
      </c>
      <c r="K157" s="166">
        <v>0</v>
      </c>
      <c r="L157" s="171">
        <v>30</v>
      </c>
      <c r="M157" s="140">
        <f aca="true" t="shared" si="15" ref="M157:M167">J157-K157-L157</f>
        <v>9</v>
      </c>
      <c r="N157" s="279">
        <f aca="true" t="shared" si="16" ref="N157:N165">F157*30</f>
        <v>21</v>
      </c>
    </row>
    <row r="158" spans="1:14" ht="15.75" thickBot="1">
      <c r="A158" s="218" t="s">
        <v>36</v>
      </c>
      <c r="B158" s="136" t="s">
        <v>184</v>
      </c>
      <c r="C158" s="203">
        <v>6</v>
      </c>
      <c r="D158" s="170">
        <v>2</v>
      </c>
      <c r="E158" s="154">
        <v>1.3</v>
      </c>
      <c r="F158" s="155">
        <f t="shared" si="14"/>
        <v>0.7</v>
      </c>
      <c r="G158" s="172">
        <v>0</v>
      </c>
      <c r="H158" s="143" t="s">
        <v>167</v>
      </c>
      <c r="I158" s="203" t="s">
        <v>34</v>
      </c>
      <c r="J158" s="192">
        <f>E158*30</f>
        <v>39</v>
      </c>
      <c r="K158" s="166">
        <v>30</v>
      </c>
      <c r="L158" s="171">
        <v>0</v>
      </c>
      <c r="M158" s="140">
        <f t="shared" si="15"/>
        <v>9</v>
      </c>
      <c r="N158" s="279">
        <f t="shared" si="16"/>
        <v>21</v>
      </c>
    </row>
    <row r="159" spans="1:14" ht="15.75" thickBot="1">
      <c r="A159" s="218" t="s">
        <v>38</v>
      </c>
      <c r="B159" s="136" t="s">
        <v>186</v>
      </c>
      <c r="C159" s="203">
        <v>5</v>
      </c>
      <c r="D159" s="170">
        <v>2</v>
      </c>
      <c r="E159" s="154">
        <v>1.3</v>
      </c>
      <c r="F159" s="155">
        <f t="shared" si="14"/>
        <v>0.7</v>
      </c>
      <c r="G159" s="172">
        <v>0</v>
      </c>
      <c r="H159" s="143" t="s">
        <v>167</v>
      </c>
      <c r="I159" s="203" t="s">
        <v>34</v>
      </c>
      <c r="J159" s="192">
        <f>E159*30</f>
        <v>39</v>
      </c>
      <c r="K159" s="166">
        <v>30</v>
      </c>
      <c r="L159" s="171">
        <v>0</v>
      </c>
      <c r="M159" s="140">
        <f t="shared" si="15"/>
        <v>9</v>
      </c>
      <c r="N159" s="279">
        <f t="shared" si="16"/>
        <v>21</v>
      </c>
    </row>
    <row r="160" spans="1:14" ht="15.75" thickBot="1">
      <c r="A160" s="218" t="s">
        <v>143</v>
      </c>
      <c r="B160" s="136" t="s">
        <v>187</v>
      </c>
      <c r="C160" s="203">
        <v>6</v>
      </c>
      <c r="D160" s="170">
        <v>3</v>
      </c>
      <c r="E160" s="154">
        <v>1.5</v>
      </c>
      <c r="F160" s="155">
        <f t="shared" si="14"/>
        <v>1.5</v>
      </c>
      <c r="G160" s="172">
        <v>0</v>
      </c>
      <c r="H160" s="143" t="s">
        <v>168</v>
      </c>
      <c r="I160" s="203" t="s">
        <v>34</v>
      </c>
      <c r="J160" s="192">
        <f>E160*30</f>
        <v>45</v>
      </c>
      <c r="K160" s="166">
        <v>30</v>
      </c>
      <c r="L160" s="171">
        <v>0</v>
      </c>
      <c r="M160" s="140">
        <f t="shared" si="15"/>
        <v>15</v>
      </c>
      <c r="N160" s="279">
        <f t="shared" si="16"/>
        <v>45</v>
      </c>
    </row>
    <row r="161" spans="1:14" ht="15.75" thickBot="1">
      <c r="A161" s="218" t="s">
        <v>144</v>
      </c>
      <c r="B161" s="136" t="s">
        <v>187</v>
      </c>
      <c r="C161" s="203">
        <v>6</v>
      </c>
      <c r="D161" s="170">
        <v>2</v>
      </c>
      <c r="E161" s="154">
        <v>1.3</v>
      </c>
      <c r="F161" s="155">
        <f t="shared" si="14"/>
        <v>0.7</v>
      </c>
      <c r="G161" s="172">
        <v>0</v>
      </c>
      <c r="H161" s="143" t="s">
        <v>167</v>
      </c>
      <c r="I161" s="203" t="s">
        <v>34</v>
      </c>
      <c r="J161" s="192">
        <f aca="true" t="shared" si="17" ref="J161:J167">E161*30</f>
        <v>39</v>
      </c>
      <c r="K161" s="166">
        <v>0</v>
      </c>
      <c r="L161" s="171">
        <v>30</v>
      </c>
      <c r="M161" s="140">
        <f t="shared" si="15"/>
        <v>9</v>
      </c>
      <c r="N161" s="279">
        <f t="shared" si="16"/>
        <v>21</v>
      </c>
    </row>
    <row r="162" spans="1:14" ht="15.75" thickBot="1">
      <c r="A162" s="218" t="s">
        <v>145</v>
      </c>
      <c r="B162" s="136" t="s">
        <v>189</v>
      </c>
      <c r="C162" s="203">
        <v>5</v>
      </c>
      <c r="D162" s="170">
        <v>3</v>
      </c>
      <c r="E162" s="154">
        <v>1.5</v>
      </c>
      <c r="F162" s="155">
        <f t="shared" si="14"/>
        <v>1.5</v>
      </c>
      <c r="G162" s="172">
        <v>0</v>
      </c>
      <c r="H162" s="143" t="s">
        <v>168</v>
      </c>
      <c r="I162" s="203" t="s">
        <v>34</v>
      </c>
      <c r="J162" s="192">
        <f t="shared" si="17"/>
        <v>45</v>
      </c>
      <c r="K162" s="166">
        <v>30</v>
      </c>
      <c r="L162" s="171">
        <v>0</v>
      </c>
      <c r="M162" s="140">
        <f t="shared" si="15"/>
        <v>15</v>
      </c>
      <c r="N162" s="279">
        <f t="shared" si="16"/>
        <v>45</v>
      </c>
    </row>
    <row r="163" spans="1:14" ht="15.75" thickBot="1">
      <c r="A163" s="218" t="s">
        <v>146</v>
      </c>
      <c r="B163" s="136" t="s">
        <v>190</v>
      </c>
      <c r="C163" s="203">
        <v>6</v>
      </c>
      <c r="D163" s="170">
        <v>3</v>
      </c>
      <c r="E163" s="154">
        <v>1.5</v>
      </c>
      <c r="F163" s="155">
        <f t="shared" si="14"/>
        <v>1.5</v>
      </c>
      <c r="G163" s="172">
        <v>0</v>
      </c>
      <c r="H163" s="143" t="s">
        <v>168</v>
      </c>
      <c r="I163" s="203" t="s">
        <v>34</v>
      </c>
      <c r="J163" s="192">
        <f t="shared" si="17"/>
        <v>45</v>
      </c>
      <c r="K163" s="166">
        <v>30</v>
      </c>
      <c r="L163" s="171">
        <v>0</v>
      </c>
      <c r="M163" s="140">
        <f t="shared" si="15"/>
        <v>15</v>
      </c>
      <c r="N163" s="279">
        <f t="shared" si="16"/>
        <v>45</v>
      </c>
    </row>
    <row r="164" spans="1:14" ht="15.75" thickBot="1">
      <c r="A164" s="218" t="s">
        <v>147</v>
      </c>
      <c r="B164" s="136" t="s">
        <v>191</v>
      </c>
      <c r="C164" s="203">
        <v>5</v>
      </c>
      <c r="D164" s="170">
        <v>2</v>
      </c>
      <c r="E164" s="154">
        <v>1.3</v>
      </c>
      <c r="F164" s="155">
        <f t="shared" si="14"/>
        <v>0.7</v>
      </c>
      <c r="G164" s="172">
        <v>0</v>
      </c>
      <c r="H164" s="143" t="s">
        <v>168</v>
      </c>
      <c r="I164" s="203" t="s">
        <v>34</v>
      </c>
      <c r="J164" s="192">
        <f t="shared" si="17"/>
        <v>39</v>
      </c>
      <c r="K164" s="166">
        <v>30</v>
      </c>
      <c r="L164" s="171">
        <v>0</v>
      </c>
      <c r="M164" s="140">
        <f t="shared" si="15"/>
        <v>9</v>
      </c>
      <c r="N164" s="279">
        <f t="shared" si="16"/>
        <v>21</v>
      </c>
    </row>
    <row r="165" spans="1:14" ht="15.75" thickBot="1">
      <c r="A165" s="218" t="s">
        <v>148</v>
      </c>
      <c r="B165" s="136" t="s">
        <v>192</v>
      </c>
      <c r="C165" s="203">
        <v>6</v>
      </c>
      <c r="D165" s="170">
        <v>2</v>
      </c>
      <c r="E165" s="154">
        <v>1.3</v>
      </c>
      <c r="F165" s="155">
        <f t="shared" si="14"/>
        <v>0.7</v>
      </c>
      <c r="G165" s="172">
        <v>0</v>
      </c>
      <c r="H165" s="143" t="s">
        <v>167</v>
      </c>
      <c r="I165" s="203" t="s">
        <v>34</v>
      </c>
      <c r="J165" s="192">
        <f t="shared" si="17"/>
        <v>39</v>
      </c>
      <c r="K165" s="166">
        <v>30</v>
      </c>
      <c r="L165" s="171">
        <v>0</v>
      </c>
      <c r="M165" s="140">
        <f t="shared" si="15"/>
        <v>9</v>
      </c>
      <c r="N165" s="279">
        <f t="shared" si="16"/>
        <v>21</v>
      </c>
    </row>
    <row r="166" spans="1:14" ht="15.75" thickBot="1">
      <c r="A166" s="218" t="s">
        <v>149</v>
      </c>
      <c r="B166" s="136" t="s">
        <v>193</v>
      </c>
      <c r="C166" s="203">
        <v>5</v>
      </c>
      <c r="D166" s="170">
        <v>3</v>
      </c>
      <c r="E166" s="154">
        <v>1.5</v>
      </c>
      <c r="F166" s="155">
        <f t="shared" si="14"/>
        <v>1.5</v>
      </c>
      <c r="G166" s="172">
        <v>0</v>
      </c>
      <c r="H166" s="143" t="s">
        <v>167</v>
      </c>
      <c r="I166" s="203" t="s">
        <v>34</v>
      </c>
      <c r="J166" s="192">
        <f t="shared" si="17"/>
        <v>45</v>
      </c>
      <c r="K166" s="166">
        <v>30</v>
      </c>
      <c r="L166" s="171">
        <v>0</v>
      </c>
      <c r="M166" s="140">
        <f t="shared" si="15"/>
        <v>15</v>
      </c>
      <c r="N166" s="280">
        <v>44</v>
      </c>
    </row>
    <row r="167" spans="1:14" ht="15.75" thickBot="1">
      <c r="A167" s="262" t="s">
        <v>150</v>
      </c>
      <c r="B167" s="88" t="s">
        <v>194</v>
      </c>
      <c r="C167" s="204">
        <v>6</v>
      </c>
      <c r="D167" s="159">
        <v>3</v>
      </c>
      <c r="E167" s="154">
        <v>1.5</v>
      </c>
      <c r="F167" s="155">
        <f t="shared" si="14"/>
        <v>1.5</v>
      </c>
      <c r="G167" s="193">
        <v>0</v>
      </c>
      <c r="H167" s="163" t="s">
        <v>168</v>
      </c>
      <c r="I167" s="204" t="s">
        <v>34</v>
      </c>
      <c r="J167" s="192">
        <f t="shared" si="17"/>
        <v>45</v>
      </c>
      <c r="K167" s="166">
        <v>30</v>
      </c>
      <c r="L167" s="160">
        <v>0</v>
      </c>
      <c r="M167" s="140">
        <f t="shared" si="15"/>
        <v>15</v>
      </c>
      <c r="N167" s="284">
        <v>44</v>
      </c>
    </row>
    <row r="168" spans="1:14" ht="15.75" thickBot="1">
      <c r="A168" s="90"/>
      <c r="B168" s="59" t="s">
        <v>41</v>
      </c>
      <c r="C168" s="185"/>
      <c r="D168" s="180">
        <f>SUM(D156:D167)</f>
        <v>30</v>
      </c>
      <c r="E168" s="181">
        <f>SUM(E156:E167)</f>
        <v>17.200000000000003</v>
      </c>
      <c r="F168" s="182">
        <f>SUM(F156:F167)</f>
        <v>12.799999999999999</v>
      </c>
      <c r="G168" s="183">
        <v>0</v>
      </c>
      <c r="H168" s="184" t="s">
        <v>42</v>
      </c>
      <c r="I168" s="184" t="s">
        <v>42</v>
      </c>
      <c r="J168" s="185">
        <f>SUM(J156:J167)</f>
        <v>516</v>
      </c>
      <c r="K168" s="182">
        <f>SUM(K156:K167)</f>
        <v>315</v>
      </c>
      <c r="L168" s="182">
        <f>SUM(L156:L167)</f>
        <v>60</v>
      </c>
      <c r="M168" s="182">
        <f>SUM(M156:M167)</f>
        <v>141</v>
      </c>
      <c r="N168" s="284">
        <f>SUM(N156:N167)</f>
        <v>382</v>
      </c>
    </row>
    <row r="169" spans="1:14" ht="15">
      <c r="A169" s="93"/>
      <c r="B169" s="94" t="s">
        <v>62</v>
      </c>
      <c r="C169" s="190"/>
      <c r="D169" s="221">
        <v>0</v>
      </c>
      <c r="E169" s="186">
        <v>0</v>
      </c>
      <c r="F169" s="187">
        <v>0</v>
      </c>
      <c r="G169" s="188">
        <v>0</v>
      </c>
      <c r="H169" s="189" t="s">
        <v>42</v>
      </c>
      <c r="I169" s="189" t="s">
        <v>42</v>
      </c>
      <c r="J169" s="190">
        <v>0</v>
      </c>
      <c r="K169" s="187">
        <v>0</v>
      </c>
      <c r="L169" s="187">
        <v>0</v>
      </c>
      <c r="M169" s="199">
        <v>0</v>
      </c>
      <c r="N169" s="191">
        <v>0</v>
      </c>
    </row>
    <row r="170" spans="1:14" ht="15.75" thickBot="1">
      <c r="A170" s="124"/>
      <c r="B170" s="131" t="s">
        <v>63</v>
      </c>
      <c r="C170" s="145"/>
      <c r="D170" s="175">
        <v>0</v>
      </c>
      <c r="E170" s="176">
        <v>0</v>
      </c>
      <c r="F170" s="176">
        <v>0</v>
      </c>
      <c r="G170" s="161">
        <v>0</v>
      </c>
      <c r="H170" s="145" t="s">
        <v>42</v>
      </c>
      <c r="I170" s="145" t="s">
        <v>42</v>
      </c>
      <c r="J170" s="173">
        <v>0</v>
      </c>
      <c r="K170" s="176">
        <v>0</v>
      </c>
      <c r="L170" s="176">
        <v>0</v>
      </c>
      <c r="M170" s="161">
        <v>0</v>
      </c>
      <c r="N170" s="145">
        <v>0</v>
      </c>
    </row>
    <row r="171" spans="1:14" ht="15.75" thickBot="1">
      <c r="A171" s="61" t="s">
        <v>47</v>
      </c>
      <c r="B171" s="62" t="s">
        <v>48</v>
      </c>
      <c r="C171" s="62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5"/>
    </row>
    <row r="172" spans="1:14" ht="15">
      <c r="A172" s="76" t="s">
        <v>32</v>
      </c>
      <c r="B172" s="99" t="s">
        <v>77</v>
      </c>
      <c r="C172" s="139">
        <v>5</v>
      </c>
      <c r="D172" s="170">
        <v>2</v>
      </c>
      <c r="E172" s="154">
        <v>1.3</v>
      </c>
      <c r="F172" s="155">
        <f>D172-E172</f>
        <v>0.7</v>
      </c>
      <c r="G172" s="157">
        <v>0</v>
      </c>
      <c r="H172" s="197" t="s">
        <v>167</v>
      </c>
      <c r="I172" s="197" t="s">
        <v>34</v>
      </c>
      <c r="J172" s="170">
        <v>34</v>
      </c>
      <c r="K172" s="171">
        <v>30</v>
      </c>
      <c r="L172" s="171">
        <v>0</v>
      </c>
      <c r="M172" s="142">
        <v>4</v>
      </c>
      <c r="N172" s="279">
        <v>18</v>
      </c>
    </row>
    <row r="173" spans="1:14" ht="15.75" thickBot="1">
      <c r="A173" s="81" t="s">
        <v>35</v>
      </c>
      <c r="B173" s="136" t="s">
        <v>229</v>
      </c>
      <c r="C173" s="143">
        <v>5</v>
      </c>
      <c r="D173" s="170">
        <v>2</v>
      </c>
      <c r="E173" s="154">
        <v>1</v>
      </c>
      <c r="F173" s="155">
        <f>D173-E173</f>
        <v>1</v>
      </c>
      <c r="G173" s="172">
        <v>0</v>
      </c>
      <c r="H173" s="203" t="s">
        <v>167</v>
      </c>
      <c r="I173" s="203" t="s">
        <v>34</v>
      </c>
      <c r="J173" s="170">
        <v>34</v>
      </c>
      <c r="K173" s="171">
        <v>30</v>
      </c>
      <c r="L173" s="171">
        <v>0</v>
      </c>
      <c r="M173" s="142">
        <v>4</v>
      </c>
      <c r="N173" s="280">
        <v>18</v>
      </c>
    </row>
    <row r="174" spans="1:14" ht="15.75" thickBot="1">
      <c r="A174" s="60" t="s">
        <v>36</v>
      </c>
      <c r="B174" s="76" t="s">
        <v>230</v>
      </c>
      <c r="C174" s="197">
        <v>6</v>
      </c>
      <c r="D174" s="268">
        <v>2</v>
      </c>
      <c r="E174" s="154">
        <v>1</v>
      </c>
      <c r="F174" s="155">
        <f>D174-E174</f>
        <v>1</v>
      </c>
      <c r="G174" s="157">
        <v>0</v>
      </c>
      <c r="H174" s="139" t="s">
        <v>167</v>
      </c>
      <c r="I174" s="197" t="s">
        <v>34</v>
      </c>
      <c r="J174" s="170">
        <v>34</v>
      </c>
      <c r="K174" s="171">
        <v>30</v>
      </c>
      <c r="L174" s="171">
        <v>0</v>
      </c>
      <c r="M174" s="142">
        <v>4</v>
      </c>
      <c r="N174" s="279">
        <v>18</v>
      </c>
    </row>
    <row r="175" spans="1:14" ht="15.75" thickBot="1">
      <c r="A175" s="59"/>
      <c r="B175" s="85" t="s">
        <v>41</v>
      </c>
      <c r="C175" s="207"/>
      <c r="D175" s="180">
        <f>SUM(D172:D174)</f>
        <v>6</v>
      </c>
      <c r="E175" s="180">
        <f aca="true" t="shared" si="18" ref="E175:N175">SUM(E172:E174)</f>
        <v>3.3</v>
      </c>
      <c r="F175" s="180">
        <f t="shared" si="18"/>
        <v>2.7</v>
      </c>
      <c r="G175" s="180">
        <f t="shared" si="18"/>
        <v>0</v>
      </c>
      <c r="H175" s="180" t="s">
        <v>42</v>
      </c>
      <c r="I175" s="180" t="s">
        <v>42</v>
      </c>
      <c r="J175" s="180">
        <f t="shared" si="18"/>
        <v>102</v>
      </c>
      <c r="K175" s="180">
        <f t="shared" si="18"/>
        <v>90</v>
      </c>
      <c r="L175" s="180">
        <f t="shared" si="18"/>
        <v>0</v>
      </c>
      <c r="M175" s="180">
        <f t="shared" si="18"/>
        <v>12</v>
      </c>
      <c r="N175" s="180">
        <f t="shared" si="18"/>
        <v>54</v>
      </c>
    </row>
    <row r="176" spans="1:14" ht="15.75" thickBot="1">
      <c r="A176" s="82"/>
      <c r="B176" s="135" t="s">
        <v>62</v>
      </c>
      <c r="C176" s="178"/>
      <c r="D176" s="153">
        <v>0</v>
      </c>
      <c r="E176" s="154">
        <v>0</v>
      </c>
      <c r="F176" s="155">
        <v>0</v>
      </c>
      <c r="G176" s="157">
        <v>0</v>
      </c>
      <c r="H176" s="197" t="s">
        <v>42</v>
      </c>
      <c r="I176" s="141" t="s">
        <v>42</v>
      </c>
      <c r="J176" s="142">
        <v>0</v>
      </c>
      <c r="K176" s="155">
        <v>0</v>
      </c>
      <c r="L176" s="155">
        <v>0</v>
      </c>
      <c r="M176" s="157">
        <v>0</v>
      </c>
      <c r="N176" s="141">
        <v>0</v>
      </c>
    </row>
    <row r="177" spans="1:14" ht="15.75" thickBot="1">
      <c r="A177" s="69"/>
      <c r="B177" s="131" t="s">
        <v>63</v>
      </c>
      <c r="C177" s="145"/>
      <c r="D177" s="175">
        <v>0</v>
      </c>
      <c r="E177" s="176">
        <v>0</v>
      </c>
      <c r="F177" s="176">
        <v>0</v>
      </c>
      <c r="G177" s="150">
        <v>0</v>
      </c>
      <c r="H177" s="151" t="s">
        <v>42</v>
      </c>
      <c r="I177" s="145" t="s">
        <v>42</v>
      </c>
      <c r="J177" s="173">
        <v>0</v>
      </c>
      <c r="K177" s="176">
        <v>0</v>
      </c>
      <c r="L177" s="176">
        <v>0</v>
      </c>
      <c r="M177" s="150">
        <v>0</v>
      </c>
      <c r="N177" s="145">
        <v>0</v>
      </c>
    </row>
    <row r="178" spans="1:14" ht="15.75" thickBot="1">
      <c r="A178" s="61" t="s">
        <v>97</v>
      </c>
      <c r="B178" s="62" t="s">
        <v>131</v>
      </c>
      <c r="C178" s="62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5"/>
    </row>
    <row r="179" spans="1:14" ht="15.75" thickBot="1">
      <c r="A179" s="76" t="s">
        <v>32</v>
      </c>
      <c r="B179" s="76" t="s">
        <v>55</v>
      </c>
      <c r="C179" s="164">
        <v>5</v>
      </c>
      <c r="D179" s="165">
        <v>2</v>
      </c>
      <c r="E179" s="223">
        <v>1.3</v>
      </c>
      <c r="F179" s="155">
        <f>D179-E179</f>
        <v>0.7</v>
      </c>
      <c r="G179" s="157">
        <v>0</v>
      </c>
      <c r="H179" s="139" t="s">
        <v>167</v>
      </c>
      <c r="I179" s="164" t="s">
        <v>40</v>
      </c>
      <c r="J179" s="222">
        <f>E179*30</f>
        <v>39</v>
      </c>
      <c r="K179" s="201">
        <v>30</v>
      </c>
      <c r="L179" s="166">
        <v>0</v>
      </c>
      <c r="M179" s="157">
        <f>J179-K179-L179</f>
        <v>9</v>
      </c>
      <c r="N179" s="279">
        <f>F179*30</f>
        <v>21</v>
      </c>
    </row>
    <row r="180" spans="1:14" ht="15.75" thickBot="1">
      <c r="A180" s="81" t="s">
        <v>35</v>
      </c>
      <c r="B180" s="136" t="s">
        <v>55</v>
      </c>
      <c r="C180" s="168">
        <v>6</v>
      </c>
      <c r="D180" s="169">
        <v>2</v>
      </c>
      <c r="E180" s="170">
        <v>1.3</v>
      </c>
      <c r="F180" s="155">
        <f>D180-E180</f>
        <v>0.7</v>
      </c>
      <c r="G180" s="172">
        <v>0</v>
      </c>
      <c r="H180" s="143" t="s">
        <v>167</v>
      </c>
      <c r="I180" s="168" t="s">
        <v>40</v>
      </c>
      <c r="J180" s="222">
        <f>E180*30</f>
        <v>39</v>
      </c>
      <c r="K180" s="160">
        <v>30</v>
      </c>
      <c r="L180" s="171">
        <v>0</v>
      </c>
      <c r="M180" s="157">
        <f>J180-K180-L180</f>
        <v>9</v>
      </c>
      <c r="N180" s="279">
        <f>F180*30</f>
        <v>21</v>
      </c>
    </row>
    <row r="181" spans="1:14" ht="15.75" thickBot="1">
      <c r="A181" s="81" t="s">
        <v>36</v>
      </c>
      <c r="B181" s="136" t="s">
        <v>55</v>
      </c>
      <c r="C181" s="168">
        <v>6</v>
      </c>
      <c r="D181" s="169">
        <v>2</v>
      </c>
      <c r="E181" s="170">
        <v>1.3</v>
      </c>
      <c r="F181" s="155">
        <f>D181-E181</f>
        <v>0.7</v>
      </c>
      <c r="G181" s="172">
        <v>0</v>
      </c>
      <c r="H181" s="143" t="s">
        <v>167</v>
      </c>
      <c r="I181" s="168" t="s">
        <v>40</v>
      </c>
      <c r="J181" s="222">
        <f>E181*30</f>
        <v>39</v>
      </c>
      <c r="K181" s="160">
        <v>30</v>
      </c>
      <c r="L181" s="171">
        <v>0</v>
      </c>
      <c r="M181" s="157">
        <f>J181-K181-L181</f>
        <v>9</v>
      </c>
      <c r="N181" s="279">
        <f>F181*30</f>
        <v>21</v>
      </c>
    </row>
    <row r="182" spans="1:14" ht="15.75" thickBot="1">
      <c r="A182" s="88" t="s">
        <v>38</v>
      </c>
      <c r="B182" s="253" t="s">
        <v>55</v>
      </c>
      <c r="C182" s="173">
        <v>5</v>
      </c>
      <c r="D182" s="174">
        <v>2</v>
      </c>
      <c r="E182" s="175">
        <v>1.3</v>
      </c>
      <c r="F182" s="176">
        <f>D182-E182</f>
        <v>0.7</v>
      </c>
      <c r="G182" s="161">
        <v>0</v>
      </c>
      <c r="H182" s="145" t="s">
        <v>167</v>
      </c>
      <c r="I182" s="168" t="s">
        <v>40</v>
      </c>
      <c r="J182" s="222">
        <f>E182*30</f>
        <v>39</v>
      </c>
      <c r="K182" s="176">
        <v>30</v>
      </c>
      <c r="L182" s="176">
        <v>0</v>
      </c>
      <c r="M182" s="157">
        <f>J182-K182-L182</f>
        <v>9</v>
      </c>
      <c r="N182" s="279">
        <f>F182*30</f>
        <v>21</v>
      </c>
    </row>
    <row r="183" spans="1:14" ht="15.75" thickBot="1">
      <c r="A183" s="90"/>
      <c r="B183" s="59" t="s">
        <v>166</v>
      </c>
      <c r="C183" s="185"/>
      <c r="D183" s="180">
        <f>SUM(D179:D182)</f>
        <v>8</v>
      </c>
      <c r="E183" s="181">
        <f>SUM(E179:E182)</f>
        <v>5.2</v>
      </c>
      <c r="F183" s="182">
        <f>SUM(F179:F182)</f>
        <v>2.8</v>
      </c>
      <c r="G183" s="183">
        <v>0</v>
      </c>
      <c r="H183" s="184" t="s">
        <v>42</v>
      </c>
      <c r="I183" s="184" t="s">
        <v>42</v>
      </c>
      <c r="J183" s="208">
        <f>SUM(J179:J182)</f>
        <v>156</v>
      </c>
      <c r="K183" s="182">
        <f>SUM(K179:K182)</f>
        <v>120</v>
      </c>
      <c r="L183" s="208">
        <f>SUM(L179:L182)</f>
        <v>0</v>
      </c>
      <c r="M183" s="183">
        <f>SUM(M179:M182)</f>
        <v>36</v>
      </c>
      <c r="N183" s="282">
        <f>SUM(N179:N182)</f>
        <v>84</v>
      </c>
    </row>
    <row r="184" spans="1:14" ht="15.75" thickBot="1">
      <c r="A184" s="93"/>
      <c r="B184" s="76" t="s">
        <v>132</v>
      </c>
      <c r="C184" s="192"/>
      <c r="D184" s="165">
        <v>0</v>
      </c>
      <c r="E184" s="223">
        <v>0</v>
      </c>
      <c r="F184" s="166">
        <v>0</v>
      </c>
      <c r="G184" s="157">
        <v>0</v>
      </c>
      <c r="H184" s="139" t="s">
        <v>42</v>
      </c>
      <c r="I184" s="139" t="s">
        <v>42</v>
      </c>
      <c r="J184" s="140">
        <v>0</v>
      </c>
      <c r="K184" s="166">
        <v>0</v>
      </c>
      <c r="L184" s="140">
        <v>0</v>
      </c>
      <c r="M184" s="157">
        <v>0</v>
      </c>
      <c r="N184" s="197">
        <v>0</v>
      </c>
    </row>
    <row r="185" spans="1:14" ht="15.75" thickBot="1">
      <c r="A185" s="101"/>
      <c r="B185" s="124" t="s">
        <v>63</v>
      </c>
      <c r="C185" s="173"/>
      <c r="D185" s="174">
        <f>D179+D180+D181+D182</f>
        <v>8</v>
      </c>
      <c r="E185" s="176">
        <f>E179+E180+E181+E182</f>
        <v>5.2</v>
      </c>
      <c r="F185" s="176">
        <f>F179+F180+F181+F182</f>
        <v>2.8</v>
      </c>
      <c r="G185" s="145">
        <f>G179+G180+G181+G182</f>
        <v>0</v>
      </c>
      <c r="H185" s="204" t="s">
        <v>42</v>
      </c>
      <c r="I185" s="145" t="s">
        <v>42</v>
      </c>
      <c r="J185" s="174">
        <f>J179+J180+J181+J182</f>
        <v>156</v>
      </c>
      <c r="K185" s="176">
        <f>K179+K180+K181+K182</f>
        <v>120</v>
      </c>
      <c r="L185" s="176">
        <f>L179+L180+L181+L182</f>
        <v>0</v>
      </c>
      <c r="M185" s="205">
        <v>16</v>
      </c>
      <c r="N185" s="279">
        <f>SUM(N179:N182)</f>
        <v>84</v>
      </c>
    </row>
    <row r="186" spans="1:14" ht="15.75" thickBot="1">
      <c r="A186" s="57" t="s">
        <v>67</v>
      </c>
      <c r="B186" s="62" t="s">
        <v>68</v>
      </c>
      <c r="C186" s="62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5"/>
    </row>
    <row r="187" spans="1:14" ht="15.75" thickBot="1">
      <c r="A187" s="76" t="s">
        <v>32</v>
      </c>
      <c r="B187" s="99" t="s">
        <v>214</v>
      </c>
      <c r="C187" s="197">
        <v>5</v>
      </c>
      <c r="D187" s="154">
        <v>2</v>
      </c>
      <c r="E187" s="155">
        <v>1.2</v>
      </c>
      <c r="F187" s="155">
        <f>D187-E187</f>
        <v>0.8</v>
      </c>
      <c r="G187" s="157">
        <v>0</v>
      </c>
      <c r="H187" s="139" t="s">
        <v>168</v>
      </c>
      <c r="I187" s="197" t="s">
        <v>34</v>
      </c>
      <c r="J187" s="154">
        <f>E187*30</f>
        <v>36</v>
      </c>
      <c r="K187" s="155">
        <v>30</v>
      </c>
      <c r="L187" s="155">
        <v>0</v>
      </c>
      <c r="M187" s="155">
        <f>J187-K187-L187</f>
        <v>6</v>
      </c>
      <c r="N187" s="279">
        <f>F187*30</f>
        <v>24</v>
      </c>
    </row>
    <row r="188" spans="1:14" ht="15.75" thickBot="1">
      <c r="A188" s="75" t="s">
        <v>35</v>
      </c>
      <c r="B188" s="324" t="s">
        <v>126</v>
      </c>
      <c r="C188" s="171">
        <v>5</v>
      </c>
      <c r="D188" s="171">
        <v>2</v>
      </c>
      <c r="E188" s="171">
        <v>1.3</v>
      </c>
      <c r="F188" s="155">
        <f>D188-E188</f>
        <v>0.7</v>
      </c>
      <c r="G188" s="171">
        <v>2</v>
      </c>
      <c r="H188" s="171" t="s">
        <v>167</v>
      </c>
      <c r="I188" s="171" t="s">
        <v>34</v>
      </c>
      <c r="J188" s="154">
        <f>E188*30</f>
        <v>39</v>
      </c>
      <c r="K188" s="155">
        <v>0</v>
      </c>
      <c r="L188" s="171">
        <v>30</v>
      </c>
      <c r="M188" s="155">
        <f>J188-K188-L188</f>
        <v>9</v>
      </c>
      <c r="N188" s="279">
        <f>F188*30</f>
        <v>21</v>
      </c>
    </row>
    <row r="189" spans="1:14" ht="15.75" thickBot="1">
      <c r="A189" s="75" t="s">
        <v>36</v>
      </c>
      <c r="B189" s="324" t="s">
        <v>78</v>
      </c>
      <c r="C189" s="171">
        <v>6</v>
      </c>
      <c r="D189" s="171">
        <v>3</v>
      </c>
      <c r="E189" s="171">
        <v>1.5</v>
      </c>
      <c r="F189" s="155">
        <f>D189-E189</f>
        <v>1.5</v>
      </c>
      <c r="G189" s="171">
        <v>2</v>
      </c>
      <c r="H189" s="171" t="s">
        <v>167</v>
      </c>
      <c r="I189" s="171" t="s">
        <v>34</v>
      </c>
      <c r="J189" s="154">
        <f>E189*30</f>
        <v>45</v>
      </c>
      <c r="K189" s="155">
        <v>0</v>
      </c>
      <c r="L189" s="171">
        <v>30</v>
      </c>
      <c r="M189" s="155">
        <f>J189-K189-L189</f>
        <v>15</v>
      </c>
      <c r="N189" s="279">
        <f>F189*30</f>
        <v>45</v>
      </c>
    </row>
    <row r="190" spans="1:14" ht="15.75" thickBot="1">
      <c r="A190" s="75" t="s">
        <v>38</v>
      </c>
      <c r="B190" s="332" t="s">
        <v>215</v>
      </c>
      <c r="C190" s="171">
        <v>6</v>
      </c>
      <c r="D190" s="171">
        <v>2</v>
      </c>
      <c r="E190" s="171">
        <v>1.2</v>
      </c>
      <c r="F190" s="155">
        <f>D190-E190</f>
        <v>0.8</v>
      </c>
      <c r="G190" s="171">
        <v>0</v>
      </c>
      <c r="H190" s="171" t="s">
        <v>168</v>
      </c>
      <c r="I190" s="171" t="s">
        <v>34</v>
      </c>
      <c r="J190" s="154">
        <f>E190*30</f>
        <v>36</v>
      </c>
      <c r="K190" s="155">
        <v>30</v>
      </c>
      <c r="L190" s="171">
        <v>0</v>
      </c>
      <c r="M190" s="155">
        <f>J190-K190-L190</f>
        <v>6</v>
      </c>
      <c r="N190" s="279">
        <f>F190*30</f>
        <v>24</v>
      </c>
    </row>
    <row r="191" spans="1:14" ht="15.75" thickBot="1">
      <c r="A191" s="101" t="s">
        <v>143</v>
      </c>
      <c r="B191" s="334" t="s">
        <v>208</v>
      </c>
      <c r="C191" s="160">
        <v>6</v>
      </c>
      <c r="D191" s="160">
        <v>1</v>
      </c>
      <c r="E191" s="160">
        <v>0.65</v>
      </c>
      <c r="F191" s="187">
        <f>D191-E191</f>
        <v>0.35</v>
      </c>
      <c r="G191" s="160">
        <v>0</v>
      </c>
      <c r="H191" s="160" t="s">
        <v>167</v>
      </c>
      <c r="I191" s="160" t="s">
        <v>34</v>
      </c>
      <c r="J191" s="186">
        <f>E191*30</f>
        <v>19.5</v>
      </c>
      <c r="K191" s="187">
        <v>0</v>
      </c>
      <c r="L191" s="160">
        <v>15</v>
      </c>
      <c r="M191" s="187">
        <f>J191-K191-L191</f>
        <v>4.5</v>
      </c>
      <c r="N191" s="335">
        <f>F191*30</f>
        <v>10.5</v>
      </c>
    </row>
    <row r="192" spans="1:14" ht="15.75" thickBot="1">
      <c r="A192" s="69"/>
      <c r="B192" s="59" t="s">
        <v>41</v>
      </c>
      <c r="C192" s="185"/>
      <c r="D192" s="180">
        <f>SUM(D187:D191)</f>
        <v>10</v>
      </c>
      <c r="E192" s="180">
        <f aca="true" t="shared" si="19" ref="E192:N192">SUM(E187:E191)</f>
        <v>5.8500000000000005</v>
      </c>
      <c r="F192" s="180">
        <f t="shared" si="19"/>
        <v>4.1499999999999995</v>
      </c>
      <c r="G192" s="180">
        <f t="shared" si="19"/>
        <v>4</v>
      </c>
      <c r="H192" s="180">
        <f t="shared" si="19"/>
        <v>0</v>
      </c>
      <c r="I192" s="180">
        <f t="shared" si="19"/>
        <v>0</v>
      </c>
      <c r="J192" s="180">
        <f t="shared" si="19"/>
        <v>175.5</v>
      </c>
      <c r="K192" s="180">
        <f t="shared" si="19"/>
        <v>60</v>
      </c>
      <c r="L192" s="180">
        <f t="shared" si="19"/>
        <v>75</v>
      </c>
      <c r="M192" s="180">
        <f t="shared" si="19"/>
        <v>40.5</v>
      </c>
      <c r="N192" s="196">
        <f t="shared" si="19"/>
        <v>124.5</v>
      </c>
    </row>
    <row r="193" spans="1:14" ht="15">
      <c r="A193" s="79"/>
      <c r="B193" s="76" t="s">
        <v>62</v>
      </c>
      <c r="C193" s="178"/>
      <c r="D193" s="155">
        <f>SUM(D188:D189)</f>
        <v>5</v>
      </c>
      <c r="E193" s="155">
        <f>SUM(E188:E189)</f>
        <v>2.8</v>
      </c>
      <c r="F193" s="155">
        <f>SUM(F188:F189)</f>
        <v>2.2</v>
      </c>
      <c r="G193" s="155">
        <f>SUM(G188:G189)</f>
        <v>4</v>
      </c>
      <c r="H193" s="139" t="s">
        <v>42</v>
      </c>
      <c r="I193" s="139" t="s">
        <v>42</v>
      </c>
      <c r="J193" s="155">
        <f>SUM(J188:J189)</f>
        <v>84</v>
      </c>
      <c r="K193" s="155">
        <f>SUM(K188:K189)</f>
        <v>0</v>
      </c>
      <c r="L193" s="155">
        <f>SUM(L188:L189)</f>
        <v>60</v>
      </c>
      <c r="M193" s="155">
        <f>SUM(M188:M189)</f>
        <v>24</v>
      </c>
      <c r="N193" s="155">
        <f>SUM(N188:N189)</f>
        <v>66</v>
      </c>
    </row>
    <row r="194" spans="1:14" ht="15.75" thickBot="1">
      <c r="A194" s="124"/>
      <c r="B194" s="124" t="s">
        <v>63</v>
      </c>
      <c r="C194" s="179"/>
      <c r="D194" s="158">
        <v>0</v>
      </c>
      <c r="E194" s="159">
        <v>0</v>
      </c>
      <c r="F194" s="160">
        <v>0</v>
      </c>
      <c r="G194" s="161">
        <v>0</v>
      </c>
      <c r="H194" s="151" t="s">
        <v>42</v>
      </c>
      <c r="I194" s="151" t="s">
        <v>42</v>
      </c>
      <c r="J194" s="162">
        <v>0</v>
      </c>
      <c r="K194" s="160">
        <v>0</v>
      </c>
      <c r="L194" s="160">
        <v>0</v>
      </c>
      <c r="M194" s="161">
        <v>0</v>
      </c>
      <c r="N194" s="163">
        <v>0</v>
      </c>
    </row>
    <row r="195" spans="1:14" ht="15.75" thickBot="1">
      <c r="A195" s="63" t="s">
        <v>151</v>
      </c>
      <c r="B195" s="58" t="s">
        <v>152</v>
      </c>
      <c r="C195" s="73"/>
      <c r="D195" s="73"/>
      <c r="E195" s="73"/>
      <c r="F195" s="73"/>
      <c r="G195" s="73"/>
      <c r="H195" s="263"/>
      <c r="I195" s="263"/>
      <c r="J195" s="73"/>
      <c r="K195" s="73"/>
      <c r="L195" s="73"/>
      <c r="M195" s="73"/>
      <c r="N195" s="74"/>
    </row>
    <row r="196" spans="1:14" ht="15.75" thickBot="1">
      <c r="A196" s="69" t="s">
        <v>32</v>
      </c>
      <c r="B196" s="59" t="s">
        <v>79</v>
      </c>
      <c r="C196" s="184">
        <v>6</v>
      </c>
      <c r="D196" s="181">
        <v>2</v>
      </c>
      <c r="E196" s="207">
        <v>1.15</v>
      </c>
      <c r="F196" s="182">
        <v>0.85</v>
      </c>
      <c r="G196" s="183">
        <v>2</v>
      </c>
      <c r="H196" s="184" t="s">
        <v>167</v>
      </c>
      <c r="I196" s="207" t="s">
        <v>40</v>
      </c>
      <c r="J196" s="185">
        <v>30</v>
      </c>
      <c r="K196" s="208">
        <v>0</v>
      </c>
      <c r="L196" s="182">
        <v>0</v>
      </c>
      <c r="M196" s="183">
        <v>30</v>
      </c>
      <c r="N196" s="184">
        <v>22</v>
      </c>
    </row>
    <row r="197" spans="1:14" ht="15.75" thickBot="1">
      <c r="A197" s="64"/>
      <c r="B197" s="84"/>
      <c r="C197" s="102"/>
      <c r="D197" s="102"/>
      <c r="E197" s="102"/>
      <c r="F197" s="102"/>
      <c r="G197" s="84"/>
      <c r="H197" s="111"/>
      <c r="I197" s="111"/>
      <c r="J197" s="102"/>
      <c r="K197" s="102"/>
      <c r="L197" s="102"/>
      <c r="M197" s="102"/>
      <c r="N197" s="103"/>
    </row>
    <row r="198" spans="1:14" ht="15">
      <c r="A198" s="287"/>
      <c r="B198" s="288" t="s">
        <v>169</v>
      </c>
      <c r="C198" s="197">
        <v>5</v>
      </c>
      <c r="D198" s="165">
        <f>SUM(D149:D150,D156:D157,D159,D162,D164,D166,D172:D173,D179,D182,D187:D188)</f>
        <v>30</v>
      </c>
      <c r="E198" s="165">
        <f aca="true" t="shared" si="20" ref="E198:N198">SUM(E149:E150,E156:E157,E159,E162,E164,E166,E172:E173,E179,E182,E187:E188)</f>
        <v>18.5</v>
      </c>
      <c r="F198" s="165">
        <f t="shared" si="20"/>
        <v>11.5</v>
      </c>
      <c r="G198" s="165">
        <f t="shared" si="20"/>
        <v>3</v>
      </c>
      <c r="H198" s="165" t="s">
        <v>42</v>
      </c>
      <c r="I198" s="165" t="s">
        <v>42</v>
      </c>
      <c r="J198" s="165">
        <f t="shared" si="20"/>
        <v>554</v>
      </c>
      <c r="K198" s="165">
        <f t="shared" si="20"/>
        <v>315</v>
      </c>
      <c r="L198" s="165">
        <f t="shared" si="20"/>
        <v>120</v>
      </c>
      <c r="M198" s="165">
        <f t="shared" si="20"/>
        <v>119</v>
      </c>
      <c r="N198" s="165">
        <f t="shared" si="20"/>
        <v>329</v>
      </c>
    </row>
    <row r="199" spans="1:14" ht="15.75" thickBot="1">
      <c r="A199" s="289"/>
      <c r="B199" s="290" t="s">
        <v>169</v>
      </c>
      <c r="C199" s="198">
        <v>6</v>
      </c>
      <c r="D199" s="147">
        <f>SUM(D151,D158,D160:D161,D163,D165,D167,D174,D180:D181,D189:D191,D196)</f>
        <v>30</v>
      </c>
      <c r="E199" s="147">
        <f aca="true" t="shared" si="21" ref="E199:N199">SUM(E151,E158,E160:E161,E163,E165,E167,E174,E180:E181,E189:E191,E196)</f>
        <v>17.499999999999996</v>
      </c>
      <c r="F199" s="147">
        <f t="shared" si="21"/>
        <v>12.5</v>
      </c>
      <c r="G199" s="147">
        <f t="shared" si="21"/>
        <v>5</v>
      </c>
      <c r="H199" s="147" t="s">
        <v>42</v>
      </c>
      <c r="I199" s="147" t="s">
        <v>42</v>
      </c>
      <c r="J199" s="147">
        <f t="shared" si="21"/>
        <v>524.5</v>
      </c>
      <c r="K199" s="147">
        <f t="shared" si="21"/>
        <v>270</v>
      </c>
      <c r="L199" s="147">
        <f t="shared" si="21"/>
        <v>105</v>
      </c>
      <c r="M199" s="147">
        <f t="shared" si="21"/>
        <v>149.5</v>
      </c>
      <c r="N199" s="147">
        <f t="shared" si="21"/>
        <v>358.5</v>
      </c>
    </row>
    <row r="200" spans="1:14" ht="15.75" thickBot="1">
      <c r="A200" s="64"/>
      <c r="B200" s="213"/>
      <c r="C200" s="62"/>
      <c r="D200" s="62"/>
      <c r="E200" s="62"/>
      <c r="F200" s="62"/>
      <c r="G200" s="62"/>
      <c r="H200" s="84"/>
      <c r="I200" s="62"/>
      <c r="J200" s="62"/>
      <c r="K200" s="62"/>
      <c r="L200" s="62"/>
      <c r="M200" s="62"/>
      <c r="N200" s="212"/>
    </row>
    <row r="201" spans="1:14" ht="15.75" thickBot="1">
      <c r="A201" s="291"/>
      <c r="B201" s="292" t="s">
        <v>80</v>
      </c>
      <c r="C201" s="198" t="s">
        <v>42</v>
      </c>
      <c r="D201" s="180">
        <f>D198+D199</f>
        <v>60</v>
      </c>
      <c r="E201" s="181">
        <f>E198+E199</f>
        <v>36</v>
      </c>
      <c r="F201" s="182">
        <f>F198+F199</f>
        <v>24</v>
      </c>
      <c r="G201" s="184">
        <f>G198+G199</f>
        <v>8</v>
      </c>
      <c r="H201" s="184" t="s">
        <v>42</v>
      </c>
      <c r="I201" s="151" t="s">
        <v>42</v>
      </c>
      <c r="J201" s="293">
        <f>J198+J199</f>
        <v>1078.5</v>
      </c>
      <c r="K201" s="303">
        <f>K198+K199</f>
        <v>585</v>
      </c>
      <c r="L201" s="303">
        <f>L198+L199</f>
        <v>225</v>
      </c>
      <c r="M201" s="296">
        <f>M198+M199</f>
        <v>268.5</v>
      </c>
      <c r="N201" s="282">
        <f>N198+N199</f>
        <v>687.5</v>
      </c>
    </row>
    <row r="202" spans="1:14" ht="15">
      <c r="A202" s="105"/>
      <c r="B202" s="105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</row>
    <row r="203" spans="1:14" ht="15">
      <c r="A203" s="66"/>
      <c r="B203" s="65" t="s">
        <v>58</v>
      </c>
      <c r="C203" s="66"/>
      <c r="D203" s="66"/>
      <c r="E203" s="66"/>
      <c r="F203" s="66"/>
      <c r="G203" s="102"/>
      <c r="H203" s="102"/>
      <c r="I203" s="102"/>
      <c r="J203" s="102"/>
      <c r="K203" s="102"/>
      <c r="L203" s="102"/>
      <c r="M203" s="102"/>
      <c r="N203" s="102"/>
    </row>
    <row r="204" spans="1:14" ht="15">
      <c r="A204" s="66"/>
      <c r="B204" s="65"/>
      <c r="C204" s="66"/>
      <c r="D204" s="66"/>
      <c r="E204" s="66"/>
      <c r="F204" s="66"/>
      <c r="G204" s="102"/>
      <c r="H204" s="102"/>
      <c r="I204" s="102"/>
      <c r="J204" s="102"/>
      <c r="K204" s="102"/>
      <c r="L204" s="102"/>
      <c r="M204" s="102"/>
      <c r="N204" s="102"/>
    </row>
    <row r="205" spans="1:14" ht="1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</row>
    <row r="206" spans="1:14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ht="15.75" thickBot="1">
      <c r="A207" s="22"/>
      <c r="B207" s="68" t="s">
        <v>81</v>
      </c>
      <c r="C207" s="22"/>
      <c r="D207" s="22"/>
      <c r="E207" s="22"/>
      <c r="F207" s="22"/>
      <c r="G207" s="24"/>
      <c r="H207" s="22"/>
      <c r="I207" s="22"/>
      <c r="J207" s="22"/>
      <c r="K207" s="22"/>
      <c r="L207" s="22"/>
      <c r="M207" s="22"/>
      <c r="N207" s="22"/>
    </row>
    <row r="208" spans="1:14" ht="15">
      <c r="A208" s="3" t="s">
        <v>1</v>
      </c>
      <c r="B208" s="25"/>
      <c r="C208" s="26"/>
      <c r="D208" s="359" t="s">
        <v>2</v>
      </c>
      <c r="E208" s="360"/>
      <c r="F208" s="360"/>
      <c r="G208" s="214" t="s">
        <v>3</v>
      </c>
      <c r="H208" s="2" t="s">
        <v>4</v>
      </c>
      <c r="I208" s="3" t="s">
        <v>5</v>
      </c>
      <c r="J208" s="359" t="s">
        <v>6</v>
      </c>
      <c r="K208" s="360"/>
      <c r="L208" s="360"/>
      <c r="M208" s="360"/>
      <c r="N208" s="346" t="s">
        <v>134</v>
      </c>
    </row>
    <row r="209" spans="1:14" ht="15">
      <c r="A209" s="9"/>
      <c r="B209" s="27" t="s">
        <v>7</v>
      </c>
      <c r="C209" s="4" t="s">
        <v>8</v>
      </c>
      <c r="D209" s="28" t="s">
        <v>9</v>
      </c>
      <c r="E209" s="5" t="s">
        <v>10</v>
      </c>
      <c r="F209" s="6" t="s">
        <v>11</v>
      </c>
      <c r="G209" s="215" t="s">
        <v>12</v>
      </c>
      <c r="H209" s="8" t="s">
        <v>13</v>
      </c>
      <c r="I209" s="9" t="s">
        <v>14</v>
      </c>
      <c r="J209" s="29" t="s">
        <v>9</v>
      </c>
      <c r="K209" s="361" t="s">
        <v>15</v>
      </c>
      <c r="L209" s="362"/>
      <c r="M209" s="226" t="s">
        <v>16</v>
      </c>
      <c r="N209" s="347"/>
    </row>
    <row r="210" spans="1:14" ht="15">
      <c r="A210" s="31"/>
      <c r="B210" s="27" t="s">
        <v>17</v>
      </c>
      <c r="C210" s="4"/>
      <c r="D210" s="9"/>
      <c r="E210" s="5" t="s">
        <v>18</v>
      </c>
      <c r="F210" s="10" t="s">
        <v>19</v>
      </c>
      <c r="G210" s="216" t="s">
        <v>20</v>
      </c>
      <c r="H210" s="8"/>
      <c r="I210" s="12" t="s">
        <v>21</v>
      </c>
      <c r="J210" s="13"/>
      <c r="K210" s="14" t="s">
        <v>22</v>
      </c>
      <c r="L210" s="15" t="s">
        <v>93</v>
      </c>
      <c r="M210" s="128"/>
      <c r="N210" s="347"/>
    </row>
    <row r="211" spans="1:14" ht="15">
      <c r="A211" s="9"/>
      <c r="B211" s="27"/>
      <c r="C211" s="8"/>
      <c r="D211" s="9"/>
      <c r="E211" s="5" t="s">
        <v>23</v>
      </c>
      <c r="F211" s="10" t="s">
        <v>24</v>
      </c>
      <c r="G211" s="216" t="s">
        <v>25</v>
      </c>
      <c r="H211" s="8"/>
      <c r="I211" s="9" t="s">
        <v>26</v>
      </c>
      <c r="J211" s="17"/>
      <c r="K211" s="32"/>
      <c r="L211" s="18"/>
      <c r="M211" s="56"/>
      <c r="N211" s="347"/>
    </row>
    <row r="212" spans="1:14" ht="15">
      <c r="A212" s="9"/>
      <c r="B212" s="33"/>
      <c r="C212" s="34"/>
      <c r="D212" s="9"/>
      <c r="E212" s="5" t="s">
        <v>27</v>
      </c>
      <c r="F212" s="10"/>
      <c r="G212" s="216" t="s">
        <v>28</v>
      </c>
      <c r="H212" s="8"/>
      <c r="I212" s="9" t="s">
        <v>60</v>
      </c>
      <c r="J212" s="17"/>
      <c r="K212" s="32"/>
      <c r="L212" s="5"/>
      <c r="M212" s="10"/>
      <c r="N212" s="347"/>
    </row>
    <row r="213" spans="1:14" ht="15">
      <c r="A213" s="9"/>
      <c r="B213" s="33"/>
      <c r="C213" s="34"/>
      <c r="D213" s="9"/>
      <c r="E213" s="5"/>
      <c r="F213" s="10"/>
      <c r="G213" s="216"/>
      <c r="H213" s="8"/>
      <c r="I213" s="9"/>
      <c r="J213" s="17"/>
      <c r="K213" s="32"/>
      <c r="L213" s="5"/>
      <c r="M213" s="10"/>
      <c r="N213" s="347"/>
    </row>
    <row r="214" spans="1:14" ht="15.75" thickBot="1">
      <c r="A214" s="35"/>
      <c r="B214" s="36"/>
      <c r="C214" s="24"/>
      <c r="D214" s="35"/>
      <c r="E214" s="20"/>
      <c r="F214" s="21"/>
      <c r="G214" s="217"/>
      <c r="H214" s="24"/>
      <c r="I214" s="35"/>
      <c r="J214" s="37"/>
      <c r="K214" s="38"/>
      <c r="L214" s="20"/>
      <c r="M214" s="21"/>
      <c r="N214" s="348"/>
    </row>
    <row r="215" spans="1:14" ht="15.75" thickBot="1">
      <c r="A215" s="69"/>
      <c r="B215" s="70" t="s">
        <v>29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2"/>
    </row>
    <row r="216" spans="1:14" ht="15.75" thickBot="1">
      <c r="A216" s="61" t="s">
        <v>30</v>
      </c>
      <c r="B216" s="62" t="s">
        <v>44</v>
      </c>
      <c r="C216" s="62"/>
      <c r="D216" s="62"/>
      <c r="E216" s="62"/>
      <c r="F216" s="84"/>
      <c r="G216" s="84"/>
      <c r="H216" s="84"/>
      <c r="I216" s="84"/>
      <c r="J216" s="84"/>
      <c r="K216" s="84"/>
      <c r="L216" s="84"/>
      <c r="M216" s="84"/>
      <c r="N216" s="85"/>
    </row>
    <row r="217" spans="1:14" ht="15.75" thickBot="1">
      <c r="A217" s="264" t="s">
        <v>32</v>
      </c>
      <c r="B217" s="135" t="s">
        <v>185</v>
      </c>
      <c r="C217" s="178">
        <v>7</v>
      </c>
      <c r="D217" s="153">
        <v>2</v>
      </c>
      <c r="E217" s="269">
        <v>1.3</v>
      </c>
      <c r="F217" s="155">
        <f>D217-E217</f>
        <v>0.7</v>
      </c>
      <c r="G217" s="157">
        <v>0</v>
      </c>
      <c r="H217" s="197" t="s">
        <v>167</v>
      </c>
      <c r="I217" s="141" t="s">
        <v>34</v>
      </c>
      <c r="J217" s="192">
        <f>E217*30</f>
        <v>39</v>
      </c>
      <c r="K217" s="166">
        <v>30</v>
      </c>
      <c r="L217" s="166">
        <v>0</v>
      </c>
      <c r="M217" s="140">
        <f>J217-K217-L217</f>
        <v>9</v>
      </c>
      <c r="N217" s="279">
        <f>F217*30</f>
        <v>21</v>
      </c>
    </row>
    <row r="218" spans="1:14" ht="15.75" thickBot="1">
      <c r="A218" s="218" t="s">
        <v>155</v>
      </c>
      <c r="B218" s="136" t="s">
        <v>195</v>
      </c>
      <c r="C218" s="203">
        <v>8</v>
      </c>
      <c r="D218" s="170">
        <v>1</v>
      </c>
      <c r="E218" s="269">
        <v>0.65</v>
      </c>
      <c r="F218" s="155">
        <f aca="true" t="shared" si="22" ref="F218:F227">D218-E218</f>
        <v>0.35</v>
      </c>
      <c r="G218" s="172">
        <v>0</v>
      </c>
      <c r="H218" s="203" t="s">
        <v>168</v>
      </c>
      <c r="I218" s="203" t="s">
        <v>34</v>
      </c>
      <c r="J218" s="192">
        <f aca="true" t="shared" si="23" ref="J218:J227">E218*30</f>
        <v>19.5</v>
      </c>
      <c r="K218" s="155">
        <v>15</v>
      </c>
      <c r="L218" s="171">
        <v>0</v>
      </c>
      <c r="M218" s="140">
        <f aca="true" t="shared" si="24" ref="M218:M227">J218-K218-L218</f>
        <v>4.5</v>
      </c>
      <c r="N218" s="279">
        <f aca="true" t="shared" si="25" ref="N218:N227">F218*30</f>
        <v>10.5</v>
      </c>
    </row>
    <row r="219" spans="1:14" ht="15.75" thickBot="1">
      <c r="A219" s="218" t="s">
        <v>50</v>
      </c>
      <c r="B219" s="136" t="s">
        <v>195</v>
      </c>
      <c r="C219" s="203">
        <v>8</v>
      </c>
      <c r="D219" s="170">
        <v>1</v>
      </c>
      <c r="E219" s="269">
        <v>1</v>
      </c>
      <c r="F219" s="155">
        <f t="shared" si="22"/>
        <v>0</v>
      </c>
      <c r="G219" s="172">
        <v>0</v>
      </c>
      <c r="H219" s="203" t="s">
        <v>167</v>
      </c>
      <c r="I219" s="203" t="s">
        <v>34</v>
      </c>
      <c r="J219" s="192">
        <f t="shared" si="23"/>
        <v>30</v>
      </c>
      <c r="K219" s="171">
        <v>0</v>
      </c>
      <c r="L219" s="171">
        <v>30</v>
      </c>
      <c r="M219" s="140">
        <f t="shared" si="24"/>
        <v>0</v>
      </c>
      <c r="N219" s="279">
        <f t="shared" si="25"/>
        <v>0</v>
      </c>
    </row>
    <row r="220" spans="1:14" ht="15.75" thickBot="1">
      <c r="A220" s="218" t="s">
        <v>135</v>
      </c>
      <c r="B220" s="136" t="s">
        <v>188</v>
      </c>
      <c r="C220" s="203">
        <v>7</v>
      </c>
      <c r="D220" s="268">
        <v>2</v>
      </c>
      <c r="E220" s="269">
        <v>1.3</v>
      </c>
      <c r="F220" s="155">
        <f t="shared" si="22"/>
        <v>0.7</v>
      </c>
      <c r="G220" s="172">
        <v>0</v>
      </c>
      <c r="H220" s="203" t="s">
        <v>168</v>
      </c>
      <c r="I220" s="203" t="s">
        <v>34</v>
      </c>
      <c r="J220" s="192">
        <f t="shared" si="23"/>
        <v>39</v>
      </c>
      <c r="K220" s="171">
        <v>30</v>
      </c>
      <c r="L220" s="171">
        <v>0</v>
      </c>
      <c r="M220" s="140">
        <f t="shared" si="24"/>
        <v>9</v>
      </c>
      <c r="N220" s="279">
        <f t="shared" si="25"/>
        <v>21</v>
      </c>
    </row>
    <row r="221" spans="1:14" ht="15.75" thickBot="1">
      <c r="A221" s="218" t="s">
        <v>136</v>
      </c>
      <c r="B221" s="136" t="s">
        <v>188</v>
      </c>
      <c r="C221" s="203">
        <v>7</v>
      </c>
      <c r="D221" s="268">
        <v>2</v>
      </c>
      <c r="E221" s="269">
        <v>1.3</v>
      </c>
      <c r="F221" s="155">
        <f t="shared" si="22"/>
        <v>0.7</v>
      </c>
      <c r="G221" s="172">
        <v>0</v>
      </c>
      <c r="H221" s="203" t="s">
        <v>167</v>
      </c>
      <c r="I221" s="203" t="s">
        <v>34</v>
      </c>
      <c r="J221" s="192">
        <f t="shared" si="23"/>
        <v>39</v>
      </c>
      <c r="K221" s="171">
        <v>0</v>
      </c>
      <c r="L221" s="171">
        <v>30</v>
      </c>
      <c r="M221" s="140">
        <f t="shared" si="24"/>
        <v>9</v>
      </c>
      <c r="N221" s="279">
        <f t="shared" si="25"/>
        <v>21</v>
      </c>
    </row>
    <row r="222" spans="1:14" ht="15.75" thickBot="1">
      <c r="A222" s="218" t="s">
        <v>137</v>
      </c>
      <c r="B222" s="136" t="s">
        <v>196</v>
      </c>
      <c r="C222" s="203">
        <v>8</v>
      </c>
      <c r="D222" s="268">
        <v>2</v>
      </c>
      <c r="E222" s="269">
        <v>1.3</v>
      </c>
      <c r="F222" s="155">
        <f t="shared" si="22"/>
        <v>0.7</v>
      </c>
      <c r="G222" s="172">
        <v>0</v>
      </c>
      <c r="H222" s="203" t="s">
        <v>168</v>
      </c>
      <c r="I222" s="203" t="s">
        <v>34</v>
      </c>
      <c r="J222" s="192">
        <f t="shared" si="23"/>
        <v>39</v>
      </c>
      <c r="K222" s="160">
        <v>30</v>
      </c>
      <c r="L222" s="171">
        <v>0</v>
      </c>
      <c r="M222" s="140">
        <f t="shared" si="24"/>
        <v>9</v>
      </c>
      <c r="N222" s="279">
        <f t="shared" si="25"/>
        <v>21</v>
      </c>
    </row>
    <row r="223" spans="1:14" ht="15.75" thickBot="1">
      <c r="A223" s="218" t="s">
        <v>138</v>
      </c>
      <c r="B223" s="136" t="s">
        <v>197</v>
      </c>
      <c r="C223" s="203">
        <v>7</v>
      </c>
      <c r="D223" s="268">
        <v>2</v>
      </c>
      <c r="E223" s="269">
        <v>1.8</v>
      </c>
      <c r="F223" s="155">
        <f t="shared" si="22"/>
        <v>0.19999999999999996</v>
      </c>
      <c r="G223" s="172">
        <v>0</v>
      </c>
      <c r="H223" s="203" t="s">
        <v>168</v>
      </c>
      <c r="I223" s="203" t="s">
        <v>34</v>
      </c>
      <c r="J223" s="192">
        <f t="shared" si="23"/>
        <v>54</v>
      </c>
      <c r="K223" s="160">
        <v>45</v>
      </c>
      <c r="L223" s="171">
        <v>0</v>
      </c>
      <c r="M223" s="140">
        <f t="shared" si="24"/>
        <v>9</v>
      </c>
      <c r="N223" s="279">
        <f t="shared" si="25"/>
        <v>5.999999999999998</v>
      </c>
    </row>
    <row r="224" spans="1:14" ht="15.75" thickBot="1">
      <c r="A224" s="218" t="s">
        <v>139</v>
      </c>
      <c r="B224" s="136" t="s">
        <v>198</v>
      </c>
      <c r="C224" s="203">
        <v>8</v>
      </c>
      <c r="D224" s="268">
        <v>2</v>
      </c>
      <c r="E224" s="269">
        <v>1.8</v>
      </c>
      <c r="F224" s="155">
        <f t="shared" si="22"/>
        <v>0.19999999999999996</v>
      </c>
      <c r="G224" s="172">
        <v>0</v>
      </c>
      <c r="H224" s="203" t="s">
        <v>168</v>
      </c>
      <c r="I224" s="203" t="s">
        <v>34</v>
      </c>
      <c r="J224" s="192">
        <f t="shared" si="23"/>
        <v>54</v>
      </c>
      <c r="K224" s="160">
        <v>45</v>
      </c>
      <c r="L224" s="171">
        <v>0</v>
      </c>
      <c r="M224" s="140">
        <f t="shared" si="24"/>
        <v>9</v>
      </c>
      <c r="N224" s="279">
        <f t="shared" si="25"/>
        <v>5.999999999999998</v>
      </c>
    </row>
    <row r="225" spans="1:14" ht="15.75" thickBot="1">
      <c r="A225" s="218" t="s">
        <v>140</v>
      </c>
      <c r="B225" s="136" t="s">
        <v>198</v>
      </c>
      <c r="C225" s="203">
        <v>8</v>
      </c>
      <c r="D225" s="268">
        <v>1</v>
      </c>
      <c r="E225" s="269">
        <v>1</v>
      </c>
      <c r="F225" s="155">
        <f t="shared" si="22"/>
        <v>0</v>
      </c>
      <c r="G225" s="172">
        <v>0</v>
      </c>
      <c r="H225" s="203" t="s">
        <v>167</v>
      </c>
      <c r="I225" s="203" t="s">
        <v>34</v>
      </c>
      <c r="J225" s="192">
        <f t="shared" si="23"/>
        <v>30</v>
      </c>
      <c r="K225" s="160">
        <v>0</v>
      </c>
      <c r="L225" s="171">
        <v>30</v>
      </c>
      <c r="M225" s="140">
        <f t="shared" si="24"/>
        <v>0</v>
      </c>
      <c r="N225" s="279">
        <f t="shared" si="25"/>
        <v>0</v>
      </c>
    </row>
    <row r="226" spans="1:14" ht="15.75" thickBot="1">
      <c r="A226" s="218" t="s">
        <v>141</v>
      </c>
      <c r="B226" s="136" t="s">
        <v>200</v>
      </c>
      <c r="C226" s="203">
        <v>7</v>
      </c>
      <c r="D226" s="268">
        <v>2</v>
      </c>
      <c r="E226" s="269">
        <v>1.3</v>
      </c>
      <c r="F226" s="155">
        <f t="shared" si="22"/>
        <v>0.7</v>
      </c>
      <c r="G226" s="172">
        <v>0</v>
      </c>
      <c r="H226" s="203" t="s">
        <v>168</v>
      </c>
      <c r="I226" s="203" t="s">
        <v>34</v>
      </c>
      <c r="J226" s="192">
        <f t="shared" si="23"/>
        <v>39</v>
      </c>
      <c r="K226" s="160">
        <v>30</v>
      </c>
      <c r="L226" s="171">
        <v>0</v>
      </c>
      <c r="M226" s="140">
        <f t="shared" si="24"/>
        <v>9</v>
      </c>
      <c r="N226" s="279">
        <f t="shared" si="25"/>
        <v>21</v>
      </c>
    </row>
    <row r="227" spans="1:14" ht="15.75" thickBot="1">
      <c r="A227" s="218" t="s">
        <v>142</v>
      </c>
      <c r="B227" s="253" t="s">
        <v>201</v>
      </c>
      <c r="C227" s="250">
        <v>8</v>
      </c>
      <c r="D227" s="159">
        <v>2</v>
      </c>
      <c r="E227" s="269">
        <v>1.3</v>
      </c>
      <c r="F227" s="155">
        <f t="shared" si="22"/>
        <v>0.7</v>
      </c>
      <c r="G227" s="193">
        <v>0</v>
      </c>
      <c r="H227" s="163" t="s">
        <v>167</v>
      </c>
      <c r="I227" s="204" t="s">
        <v>34</v>
      </c>
      <c r="J227" s="192">
        <f t="shared" si="23"/>
        <v>39</v>
      </c>
      <c r="K227" s="176">
        <v>30</v>
      </c>
      <c r="L227" s="160">
        <v>0</v>
      </c>
      <c r="M227" s="140">
        <f t="shared" si="24"/>
        <v>9</v>
      </c>
      <c r="N227" s="279">
        <f t="shared" si="25"/>
        <v>21</v>
      </c>
    </row>
    <row r="228" spans="1:14" ht="15.75" thickBot="1">
      <c r="A228" s="59"/>
      <c r="B228" s="85" t="s">
        <v>41</v>
      </c>
      <c r="C228" s="196"/>
      <c r="D228" s="181">
        <f>SUM(D217:D227)</f>
        <v>19</v>
      </c>
      <c r="E228" s="181">
        <f>SUM(E217:E227)</f>
        <v>14.050000000000002</v>
      </c>
      <c r="F228" s="182">
        <f>SUM(F217:F227)</f>
        <v>4.95</v>
      </c>
      <c r="G228" s="183">
        <v>0</v>
      </c>
      <c r="H228" s="196" t="s">
        <v>42</v>
      </c>
      <c r="I228" s="184" t="s">
        <v>42</v>
      </c>
      <c r="J228" s="185">
        <f>SUM(J217:J227)</f>
        <v>421.5</v>
      </c>
      <c r="K228" s="182">
        <f>SUM(K217:K227)</f>
        <v>255</v>
      </c>
      <c r="L228" s="182">
        <f>SUM(L217:L227)</f>
        <v>90</v>
      </c>
      <c r="M228" s="184">
        <f>SUM(M217:M227)</f>
        <v>76.5</v>
      </c>
      <c r="N228" s="282">
        <f>SUM(N217:N227)</f>
        <v>148.5</v>
      </c>
    </row>
    <row r="229" spans="1:14" ht="15">
      <c r="A229" s="60"/>
      <c r="B229" s="74" t="s">
        <v>62</v>
      </c>
      <c r="C229" s="220"/>
      <c r="D229" s="186">
        <v>0</v>
      </c>
      <c r="E229" s="186">
        <v>0</v>
      </c>
      <c r="F229" s="187">
        <v>0</v>
      </c>
      <c r="G229" s="188">
        <v>0</v>
      </c>
      <c r="H229" s="195" t="s">
        <v>42</v>
      </c>
      <c r="I229" s="189" t="s">
        <v>42</v>
      </c>
      <c r="J229" s="190">
        <v>0</v>
      </c>
      <c r="K229" s="187">
        <v>0</v>
      </c>
      <c r="L229" s="155">
        <v>0</v>
      </c>
      <c r="M229" s="189">
        <v>0</v>
      </c>
      <c r="N229" s="191">
        <v>0</v>
      </c>
    </row>
    <row r="230" spans="1:14" ht="15.75" thickBot="1">
      <c r="A230" s="124"/>
      <c r="B230" s="131" t="s">
        <v>63</v>
      </c>
      <c r="C230" s="204"/>
      <c r="D230" s="175">
        <v>0</v>
      </c>
      <c r="E230" s="176">
        <v>0</v>
      </c>
      <c r="F230" s="176">
        <v>0</v>
      </c>
      <c r="G230" s="161">
        <v>0</v>
      </c>
      <c r="H230" s="204" t="s">
        <v>42</v>
      </c>
      <c r="I230" s="145" t="s">
        <v>42</v>
      </c>
      <c r="J230" s="173">
        <v>0</v>
      </c>
      <c r="K230" s="176">
        <v>0</v>
      </c>
      <c r="L230" s="176">
        <v>0</v>
      </c>
      <c r="M230" s="161">
        <v>0</v>
      </c>
      <c r="N230" s="145">
        <v>0</v>
      </c>
    </row>
    <row r="231" spans="1:14" ht="15.75" thickBot="1">
      <c r="A231" s="61" t="s">
        <v>43</v>
      </c>
      <c r="B231" s="62" t="s">
        <v>48</v>
      </c>
      <c r="C231" s="62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5"/>
    </row>
    <row r="232" spans="1:14" ht="15.75" thickBot="1">
      <c r="A232" s="81" t="s">
        <v>32</v>
      </c>
      <c r="B232" s="81" t="s">
        <v>206</v>
      </c>
      <c r="C232" s="203">
        <v>7</v>
      </c>
      <c r="D232" s="170">
        <v>1</v>
      </c>
      <c r="E232" s="154">
        <v>1</v>
      </c>
      <c r="F232" s="155">
        <f>D232-E232</f>
        <v>0</v>
      </c>
      <c r="G232" s="172">
        <v>0</v>
      </c>
      <c r="H232" s="168" t="s">
        <v>168</v>
      </c>
      <c r="I232" s="203" t="s">
        <v>34</v>
      </c>
      <c r="J232" s="142">
        <f>E232*30</f>
        <v>30</v>
      </c>
      <c r="K232" s="171">
        <v>30</v>
      </c>
      <c r="L232" s="171">
        <v>0</v>
      </c>
      <c r="M232" s="166">
        <f>J232-K232-L232</f>
        <v>0</v>
      </c>
      <c r="N232" s="279">
        <f>F232*30</f>
        <v>0</v>
      </c>
    </row>
    <row r="233" spans="1:14" ht="15.75" thickBot="1">
      <c r="A233" s="88" t="s">
        <v>35</v>
      </c>
      <c r="B233" s="81" t="s">
        <v>206</v>
      </c>
      <c r="C233" s="203">
        <v>7</v>
      </c>
      <c r="D233" s="170">
        <v>1</v>
      </c>
      <c r="E233" s="154">
        <v>0.5</v>
      </c>
      <c r="F233" s="155">
        <f>D233-E233</f>
        <v>0.5</v>
      </c>
      <c r="G233" s="172">
        <v>0</v>
      </c>
      <c r="H233" s="168" t="s">
        <v>167</v>
      </c>
      <c r="I233" s="203" t="s">
        <v>34</v>
      </c>
      <c r="J233" s="142">
        <f>E233*30</f>
        <v>15</v>
      </c>
      <c r="K233" s="171">
        <v>0</v>
      </c>
      <c r="L233" s="171">
        <v>15</v>
      </c>
      <c r="M233" s="166">
        <f>J233-K233-L233</f>
        <v>0</v>
      </c>
      <c r="N233" s="279">
        <f>F233*30</f>
        <v>15</v>
      </c>
    </row>
    <row r="234" spans="1:14" ht="15.75" thickBot="1">
      <c r="A234" s="338" t="s">
        <v>36</v>
      </c>
      <c r="B234" s="336" t="s">
        <v>225</v>
      </c>
      <c r="C234" s="203">
        <v>7</v>
      </c>
      <c r="D234" s="170">
        <v>6</v>
      </c>
      <c r="E234" s="154">
        <v>3</v>
      </c>
      <c r="F234" s="155">
        <f>D234-E234</f>
        <v>3</v>
      </c>
      <c r="G234" s="172">
        <v>0</v>
      </c>
      <c r="H234" s="143" t="s">
        <v>167</v>
      </c>
      <c r="I234" s="203" t="s">
        <v>40</v>
      </c>
      <c r="J234" s="170">
        <f>E234*30</f>
        <v>90</v>
      </c>
      <c r="K234" s="171">
        <v>0</v>
      </c>
      <c r="L234" s="171">
        <v>15</v>
      </c>
      <c r="M234" s="142">
        <f>J234-K234-L234</f>
        <v>75</v>
      </c>
      <c r="N234" s="279">
        <f>F234*30</f>
        <v>90</v>
      </c>
    </row>
    <row r="235" spans="1:14" ht="15.75" thickBot="1">
      <c r="A235" s="338" t="s">
        <v>38</v>
      </c>
      <c r="B235" s="337" t="s">
        <v>226</v>
      </c>
      <c r="C235" s="204">
        <v>8</v>
      </c>
      <c r="D235" s="175">
        <v>6</v>
      </c>
      <c r="E235" s="176">
        <v>3</v>
      </c>
      <c r="F235" s="176">
        <f>D235-E235</f>
        <v>3</v>
      </c>
      <c r="G235" s="161">
        <v>0</v>
      </c>
      <c r="H235" s="145" t="s">
        <v>167</v>
      </c>
      <c r="I235" s="204" t="s">
        <v>40</v>
      </c>
      <c r="J235" s="170">
        <f>E235*30</f>
        <v>90</v>
      </c>
      <c r="K235" s="176">
        <v>0</v>
      </c>
      <c r="L235" s="176">
        <v>15</v>
      </c>
      <c r="M235" s="142">
        <f>J235-K235-L235</f>
        <v>75</v>
      </c>
      <c r="N235" s="279">
        <f>F235*30</f>
        <v>90</v>
      </c>
    </row>
    <row r="236" spans="1:14" ht="15.75" thickBot="1">
      <c r="A236" s="69"/>
      <c r="B236" s="82" t="s">
        <v>41</v>
      </c>
      <c r="C236" s="177"/>
      <c r="D236" s="147">
        <f>SUM(D232:D235)</f>
        <v>14</v>
      </c>
      <c r="E236" s="147">
        <f aca="true" t="shared" si="26" ref="E236:N236">SUM(E232:E235)</f>
        <v>7.5</v>
      </c>
      <c r="F236" s="147">
        <f t="shared" si="26"/>
        <v>6.5</v>
      </c>
      <c r="G236" s="147">
        <f t="shared" si="26"/>
        <v>0</v>
      </c>
      <c r="H236" s="147" t="s">
        <v>42</v>
      </c>
      <c r="I236" s="147" t="s">
        <v>42</v>
      </c>
      <c r="J236" s="147">
        <f t="shared" si="26"/>
        <v>225</v>
      </c>
      <c r="K236" s="147">
        <f t="shared" si="26"/>
        <v>30</v>
      </c>
      <c r="L236" s="147">
        <f t="shared" si="26"/>
        <v>45</v>
      </c>
      <c r="M236" s="147">
        <f t="shared" si="26"/>
        <v>150</v>
      </c>
      <c r="N236" s="147">
        <f t="shared" si="26"/>
        <v>195</v>
      </c>
    </row>
    <row r="237" spans="1:14" ht="15">
      <c r="A237" s="79"/>
      <c r="B237" s="76" t="s">
        <v>62</v>
      </c>
      <c r="C237" s="178"/>
      <c r="D237" s="153">
        <v>0</v>
      </c>
      <c r="E237" s="154">
        <v>0</v>
      </c>
      <c r="F237" s="155">
        <v>0</v>
      </c>
      <c r="G237" s="156">
        <v>0</v>
      </c>
      <c r="H237" s="139" t="s">
        <v>42</v>
      </c>
      <c r="I237" s="139" t="s">
        <v>42</v>
      </c>
      <c r="J237" s="142">
        <v>0</v>
      </c>
      <c r="K237" s="155">
        <v>0</v>
      </c>
      <c r="L237" s="155">
        <v>0</v>
      </c>
      <c r="M237" s="142">
        <v>0</v>
      </c>
      <c r="N237" s="279">
        <f>F237*30</f>
        <v>0</v>
      </c>
    </row>
    <row r="238" spans="1:14" ht="15.75" thickBot="1">
      <c r="A238" s="83"/>
      <c r="B238" s="60" t="s">
        <v>63</v>
      </c>
      <c r="C238" s="179"/>
      <c r="D238" s="158">
        <f>D234+D235</f>
        <v>12</v>
      </c>
      <c r="E238" s="159">
        <f>SUM(E234:E235)</f>
        <v>6</v>
      </c>
      <c r="F238" s="155">
        <f>D238-E238</f>
        <v>6</v>
      </c>
      <c r="G238" s="161">
        <v>0</v>
      </c>
      <c r="H238" s="151" t="s">
        <v>42</v>
      </c>
      <c r="I238" s="151" t="s">
        <v>42</v>
      </c>
      <c r="J238" s="162">
        <f>SUM(J234:J235)</f>
        <v>180</v>
      </c>
      <c r="K238" s="160">
        <v>0</v>
      </c>
      <c r="L238" s="160">
        <v>30</v>
      </c>
      <c r="M238" s="194">
        <f>SUM(M234:M235)</f>
        <v>150</v>
      </c>
      <c r="N238" s="283">
        <f>SUM(N234:N235)</f>
        <v>180</v>
      </c>
    </row>
    <row r="239" spans="1:14" ht="15.75" thickBot="1">
      <c r="A239" s="61" t="s">
        <v>47</v>
      </c>
      <c r="B239" s="62" t="s">
        <v>131</v>
      </c>
      <c r="C239" s="62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5"/>
    </row>
    <row r="240" spans="1:14" ht="15.75" thickBot="1">
      <c r="A240" s="76" t="s">
        <v>32</v>
      </c>
      <c r="B240" s="270" t="s">
        <v>55</v>
      </c>
      <c r="C240" s="164">
        <v>7</v>
      </c>
      <c r="D240" s="165">
        <v>2</v>
      </c>
      <c r="E240" s="223">
        <v>1.3</v>
      </c>
      <c r="F240" s="155">
        <f aca="true" t="shared" si="27" ref="F240:F245">D240-E240</f>
        <v>0.7</v>
      </c>
      <c r="G240" s="157">
        <v>0</v>
      </c>
      <c r="H240" s="139" t="s">
        <v>167</v>
      </c>
      <c r="I240" s="164" t="s">
        <v>40</v>
      </c>
      <c r="J240" s="222">
        <f aca="true" t="shared" si="28" ref="J240:J245">E240*30</f>
        <v>39</v>
      </c>
      <c r="K240" s="201">
        <v>30</v>
      </c>
      <c r="L240" s="166">
        <v>0</v>
      </c>
      <c r="M240" s="140">
        <f aca="true" t="shared" si="29" ref="M240:M245">J240-K240-L240</f>
        <v>9</v>
      </c>
      <c r="N240" s="279">
        <f aca="true" t="shared" si="30" ref="N240:N245">F240*30</f>
        <v>21</v>
      </c>
    </row>
    <row r="241" spans="1:14" ht="15.75" thickBot="1">
      <c r="A241" s="81" t="s">
        <v>35</v>
      </c>
      <c r="B241" s="271" t="s">
        <v>55</v>
      </c>
      <c r="C241" s="167">
        <v>7</v>
      </c>
      <c r="D241" s="153">
        <v>2</v>
      </c>
      <c r="E241" s="154">
        <v>1.3</v>
      </c>
      <c r="F241" s="155">
        <f t="shared" si="27"/>
        <v>0.7</v>
      </c>
      <c r="G241" s="156">
        <v>0</v>
      </c>
      <c r="H241" s="141" t="s">
        <v>167</v>
      </c>
      <c r="I241" s="167" t="s">
        <v>40</v>
      </c>
      <c r="J241" s="222">
        <f t="shared" si="28"/>
        <v>39</v>
      </c>
      <c r="K241" s="160">
        <v>30</v>
      </c>
      <c r="L241" s="155">
        <v>0</v>
      </c>
      <c r="M241" s="140">
        <f t="shared" si="29"/>
        <v>9</v>
      </c>
      <c r="N241" s="279">
        <f t="shared" si="30"/>
        <v>21</v>
      </c>
    </row>
    <row r="242" spans="1:14" ht="15.75" thickBot="1">
      <c r="A242" s="60" t="s">
        <v>36</v>
      </c>
      <c r="B242" s="272" t="s">
        <v>55</v>
      </c>
      <c r="C242" s="167">
        <v>8</v>
      </c>
      <c r="D242" s="153">
        <v>2</v>
      </c>
      <c r="E242" s="154">
        <v>1.3</v>
      </c>
      <c r="F242" s="155">
        <f t="shared" si="27"/>
        <v>0.7</v>
      </c>
      <c r="G242" s="156">
        <v>0</v>
      </c>
      <c r="H242" s="141" t="s">
        <v>167</v>
      </c>
      <c r="I242" s="167" t="s">
        <v>40</v>
      </c>
      <c r="J242" s="222">
        <f t="shared" si="28"/>
        <v>39</v>
      </c>
      <c r="K242" s="160">
        <v>30</v>
      </c>
      <c r="L242" s="155">
        <v>0</v>
      </c>
      <c r="M242" s="140">
        <f t="shared" si="29"/>
        <v>9</v>
      </c>
      <c r="N242" s="279">
        <f t="shared" si="30"/>
        <v>21</v>
      </c>
    </row>
    <row r="243" spans="1:14" ht="15.75" thickBot="1">
      <c r="A243" s="88" t="s">
        <v>38</v>
      </c>
      <c r="B243" s="273" t="s">
        <v>55</v>
      </c>
      <c r="C243" s="210">
        <v>8</v>
      </c>
      <c r="D243" s="158">
        <v>2</v>
      </c>
      <c r="E243" s="159">
        <v>1.3</v>
      </c>
      <c r="F243" s="187">
        <f t="shared" si="27"/>
        <v>0.7</v>
      </c>
      <c r="G243" s="193">
        <v>0</v>
      </c>
      <c r="H243" s="163" t="s">
        <v>167</v>
      </c>
      <c r="I243" s="210" t="s">
        <v>40</v>
      </c>
      <c r="J243" s="222">
        <f t="shared" si="28"/>
        <v>39</v>
      </c>
      <c r="K243" s="171">
        <v>30</v>
      </c>
      <c r="L243" s="160">
        <v>0</v>
      </c>
      <c r="M243" s="140">
        <f t="shared" si="29"/>
        <v>9</v>
      </c>
      <c r="N243" s="279">
        <f t="shared" si="30"/>
        <v>21</v>
      </c>
    </row>
    <row r="244" spans="1:14" ht="15.75" thickBot="1">
      <c r="A244" s="265" t="s">
        <v>143</v>
      </c>
      <c r="B244" s="274" t="s">
        <v>157</v>
      </c>
      <c r="C244" s="203">
        <v>7</v>
      </c>
      <c r="D244" s="169">
        <v>2</v>
      </c>
      <c r="E244" s="159">
        <v>2</v>
      </c>
      <c r="F244" s="171">
        <f t="shared" si="27"/>
        <v>0</v>
      </c>
      <c r="G244" s="172">
        <v>0</v>
      </c>
      <c r="H244" s="143" t="s">
        <v>167</v>
      </c>
      <c r="I244" s="203" t="s">
        <v>34</v>
      </c>
      <c r="J244" s="222">
        <f t="shared" si="28"/>
        <v>60</v>
      </c>
      <c r="K244" s="171">
        <v>0</v>
      </c>
      <c r="L244" s="171">
        <v>30</v>
      </c>
      <c r="M244" s="140">
        <f t="shared" si="29"/>
        <v>30</v>
      </c>
      <c r="N244" s="279">
        <f t="shared" si="30"/>
        <v>0</v>
      </c>
    </row>
    <row r="245" spans="1:14" ht="15.75" thickBot="1">
      <c r="A245" s="266" t="s">
        <v>144</v>
      </c>
      <c r="B245" s="275" t="s">
        <v>158</v>
      </c>
      <c r="C245" s="200">
        <v>8</v>
      </c>
      <c r="D245" s="221">
        <v>2</v>
      </c>
      <c r="E245" s="159">
        <v>2</v>
      </c>
      <c r="F245" s="187">
        <f t="shared" si="27"/>
        <v>0</v>
      </c>
      <c r="G245" s="188">
        <v>0</v>
      </c>
      <c r="H245" s="191" t="s">
        <v>167</v>
      </c>
      <c r="I245" s="198" t="s">
        <v>34</v>
      </c>
      <c r="J245" s="222">
        <f t="shared" si="28"/>
        <v>60</v>
      </c>
      <c r="K245" s="187">
        <v>0</v>
      </c>
      <c r="L245" s="187">
        <v>30</v>
      </c>
      <c r="M245" s="140">
        <f t="shared" si="29"/>
        <v>30</v>
      </c>
      <c r="N245" s="279">
        <f t="shared" si="30"/>
        <v>0</v>
      </c>
    </row>
    <row r="246" spans="1:14" ht="15.75" thickBot="1">
      <c r="A246" s="90"/>
      <c r="B246" s="59" t="s">
        <v>41</v>
      </c>
      <c r="C246" s="185"/>
      <c r="D246" s="180">
        <f>SUM(D240:D245)</f>
        <v>12</v>
      </c>
      <c r="E246" s="181">
        <f>SUM(E240:E245)</f>
        <v>9.2</v>
      </c>
      <c r="F246" s="182">
        <f>SUM(F240:F245)</f>
        <v>2.8</v>
      </c>
      <c r="G246" s="183">
        <v>0</v>
      </c>
      <c r="H246" s="184" t="s">
        <v>42</v>
      </c>
      <c r="I246" s="184" t="s">
        <v>42</v>
      </c>
      <c r="J246" s="208">
        <f>SUM(J240:J245)</f>
        <v>276</v>
      </c>
      <c r="K246" s="182">
        <f>SUM(K240:K245)</f>
        <v>120</v>
      </c>
      <c r="L246" s="182">
        <f>SUM(L240:L245)</f>
        <v>60</v>
      </c>
      <c r="M246" s="183">
        <f>SUM(M240:M245)</f>
        <v>96</v>
      </c>
      <c r="N246" s="294">
        <f>SUM(N240:N245)</f>
        <v>84</v>
      </c>
    </row>
    <row r="247" spans="1:14" ht="15">
      <c r="A247" s="118"/>
      <c r="B247" s="78" t="s">
        <v>62</v>
      </c>
      <c r="C247" s="178"/>
      <c r="D247" s="153">
        <v>0</v>
      </c>
      <c r="E247" s="154">
        <v>0</v>
      </c>
      <c r="F247" s="155">
        <v>0</v>
      </c>
      <c r="G247" s="156">
        <v>0</v>
      </c>
      <c r="H247" s="141" t="s">
        <v>42</v>
      </c>
      <c r="I247" s="141" t="s">
        <v>42</v>
      </c>
      <c r="J247" s="142">
        <v>0</v>
      </c>
      <c r="K247" s="155">
        <v>0</v>
      </c>
      <c r="L247" s="155">
        <v>0</v>
      </c>
      <c r="M247" s="156">
        <v>0</v>
      </c>
      <c r="N247" s="283">
        <f>F247*30</f>
        <v>0</v>
      </c>
    </row>
    <row r="248" spans="1:14" ht="15.75" thickBot="1">
      <c r="A248" s="69"/>
      <c r="B248" s="82" t="s">
        <v>63</v>
      </c>
      <c r="C248" s="177"/>
      <c r="D248" s="147">
        <f>D240+D241+D242+D243</f>
        <v>8</v>
      </c>
      <c r="E248" s="148">
        <f>E240+E241+E242+E243</f>
        <v>5.2</v>
      </c>
      <c r="F248" s="148">
        <f>F240+F241+F242+F243</f>
        <v>2.8</v>
      </c>
      <c r="G248" s="150">
        <v>0</v>
      </c>
      <c r="H248" s="151" t="s">
        <v>42</v>
      </c>
      <c r="I248" s="151" t="s">
        <v>42</v>
      </c>
      <c r="J248" s="147">
        <f>J240+J241+J242+J243</f>
        <v>156</v>
      </c>
      <c r="K248" s="149">
        <f>K240+K241+K242+K243</f>
        <v>120</v>
      </c>
      <c r="L248" s="148">
        <f>L240+L241+L242+L243</f>
        <v>0</v>
      </c>
      <c r="M248" s="206">
        <f>SUM(M240:M243)</f>
        <v>36</v>
      </c>
      <c r="N248" s="283">
        <f>SUM(N240:N243)</f>
        <v>84</v>
      </c>
    </row>
    <row r="249" spans="1:14" ht="15.75" thickBot="1">
      <c r="A249" s="61" t="s">
        <v>97</v>
      </c>
      <c r="B249" s="62" t="s">
        <v>68</v>
      </c>
      <c r="C249" s="62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5"/>
    </row>
    <row r="250" spans="1:14" ht="15">
      <c r="A250" s="81" t="s">
        <v>32</v>
      </c>
      <c r="B250" s="271" t="s">
        <v>216</v>
      </c>
      <c r="C250" s="203">
        <v>8</v>
      </c>
      <c r="D250" s="170">
        <v>2</v>
      </c>
      <c r="E250" s="154">
        <v>1.3</v>
      </c>
      <c r="F250" s="155">
        <v>0.7</v>
      </c>
      <c r="G250" s="172">
        <v>2</v>
      </c>
      <c r="H250" s="203" t="s">
        <v>168</v>
      </c>
      <c r="I250" s="203" t="s">
        <v>34</v>
      </c>
      <c r="J250" s="154">
        <f>E250*30</f>
        <v>39</v>
      </c>
      <c r="K250" s="171">
        <v>30</v>
      </c>
      <c r="L250" s="171">
        <v>0</v>
      </c>
      <c r="M250" s="142">
        <f>J250-K250-L250</f>
        <v>9</v>
      </c>
      <c r="N250" s="280">
        <f>F250*30</f>
        <v>21</v>
      </c>
    </row>
    <row r="251" spans="1:14" ht="15">
      <c r="A251" s="81" t="s">
        <v>35</v>
      </c>
      <c r="B251" s="271" t="s">
        <v>209</v>
      </c>
      <c r="C251" s="203">
        <v>8</v>
      </c>
      <c r="D251" s="170">
        <v>1</v>
      </c>
      <c r="E251" s="154">
        <v>0.65</v>
      </c>
      <c r="F251" s="155">
        <f>D251-E251</f>
        <v>0.35</v>
      </c>
      <c r="G251" s="172">
        <v>1</v>
      </c>
      <c r="H251" s="203" t="s">
        <v>167</v>
      </c>
      <c r="I251" s="203" t="s">
        <v>34</v>
      </c>
      <c r="J251" s="154">
        <f>E251*30</f>
        <v>19.5</v>
      </c>
      <c r="K251" s="171">
        <v>0</v>
      </c>
      <c r="L251" s="171">
        <v>15</v>
      </c>
      <c r="M251" s="142">
        <f>J251-K251-L251</f>
        <v>4.5</v>
      </c>
      <c r="N251" s="280">
        <f>F251*30</f>
        <v>10.5</v>
      </c>
    </row>
    <row r="252" spans="1:14" ht="15">
      <c r="A252" s="81" t="s">
        <v>36</v>
      </c>
      <c r="B252" s="274" t="s">
        <v>82</v>
      </c>
      <c r="C252" s="203">
        <v>7</v>
      </c>
      <c r="D252" s="170">
        <v>2</v>
      </c>
      <c r="E252" s="154">
        <v>1.3</v>
      </c>
      <c r="F252" s="155">
        <f>D252-E252</f>
        <v>0.7</v>
      </c>
      <c r="G252" s="172">
        <v>2</v>
      </c>
      <c r="H252" s="203" t="s">
        <v>167</v>
      </c>
      <c r="I252" s="203" t="s">
        <v>34</v>
      </c>
      <c r="J252" s="154">
        <f>E252*30</f>
        <v>39</v>
      </c>
      <c r="K252" s="171">
        <v>0</v>
      </c>
      <c r="L252" s="171">
        <v>30</v>
      </c>
      <c r="M252" s="142">
        <f>J252-K252-L252</f>
        <v>9</v>
      </c>
      <c r="N252" s="280">
        <f>F252*30</f>
        <v>21</v>
      </c>
    </row>
    <row r="253" spans="1:14" ht="15.75" thickBot="1">
      <c r="A253" s="81" t="s">
        <v>38</v>
      </c>
      <c r="B253" s="276" t="s">
        <v>83</v>
      </c>
      <c r="C253" s="204">
        <v>8</v>
      </c>
      <c r="D253" s="159">
        <v>2</v>
      </c>
      <c r="E253" s="154">
        <v>1.3</v>
      </c>
      <c r="F253" s="155">
        <f>D253-E253</f>
        <v>0.7</v>
      </c>
      <c r="G253" s="161">
        <v>2</v>
      </c>
      <c r="H253" s="145" t="s">
        <v>167</v>
      </c>
      <c r="I253" s="204" t="s">
        <v>34</v>
      </c>
      <c r="J253" s="154">
        <f>E253*30</f>
        <v>39</v>
      </c>
      <c r="K253" s="160">
        <v>0</v>
      </c>
      <c r="L253" s="160">
        <v>30</v>
      </c>
      <c r="M253" s="142">
        <f>J253-K253-L253</f>
        <v>9</v>
      </c>
      <c r="N253" s="280">
        <f>F253*30</f>
        <v>21</v>
      </c>
    </row>
    <row r="254" spans="1:14" ht="15.75" thickBot="1">
      <c r="A254" s="90"/>
      <c r="B254" s="59" t="s">
        <v>41</v>
      </c>
      <c r="C254" s="185"/>
      <c r="D254" s="180">
        <f>SUM(D250:D253)</f>
        <v>7</v>
      </c>
      <c r="E254" s="180">
        <f aca="true" t="shared" si="31" ref="E254:N254">SUM(E250:E253)</f>
        <v>4.55</v>
      </c>
      <c r="F254" s="180">
        <f t="shared" si="31"/>
        <v>2.4499999999999997</v>
      </c>
      <c r="G254" s="180">
        <f t="shared" si="31"/>
        <v>7</v>
      </c>
      <c r="H254" s="180" t="s">
        <v>42</v>
      </c>
      <c r="I254" s="180" t="s">
        <v>42</v>
      </c>
      <c r="J254" s="180">
        <f t="shared" si="31"/>
        <v>136.5</v>
      </c>
      <c r="K254" s="180">
        <f t="shared" si="31"/>
        <v>30</v>
      </c>
      <c r="L254" s="180">
        <f t="shared" si="31"/>
        <v>75</v>
      </c>
      <c r="M254" s="180">
        <f t="shared" si="31"/>
        <v>31.5</v>
      </c>
      <c r="N254" s="180">
        <f t="shared" si="31"/>
        <v>73.5</v>
      </c>
    </row>
    <row r="255" spans="1:14" ht="15">
      <c r="A255" s="79"/>
      <c r="B255" s="76" t="s">
        <v>62</v>
      </c>
      <c r="C255" s="178"/>
      <c r="D255" s="155">
        <v>7</v>
      </c>
      <c r="E255" s="155">
        <f>SUM(E250:E253)</f>
        <v>4.55</v>
      </c>
      <c r="F255" s="155">
        <f>SUM(F250:F253)</f>
        <v>2.4499999999999997</v>
      </c>
      <c r="G255" s="155">
        <f>SUM(G250:G253)</f>
        <v>7</v>
      </c>
      <c r="H255" s="197" t="s">
        <v>42</v>
      </c>
      <c r="I255" s="139" t="s">
        <v>42</v>
      </c>
      <c r="J255" s="155">
        <f>SUM(J250:J253)</f>
        <v>136.5</v>
      </c>
      <c r="K255" s="155">
        <f>SUM(K250:K253)</f>
        <v>30</v>
      </c>
      <c r="L255" s="155">
        <f>SUM(L250:L253)</f>
        <v>75</v>
      </c>
      <c r="M255" s="155">
        <f>SUM(M250:M253)</f>
        <v>31.5</v>
      </c>
      <c r="N255" s="155">
        <f>SUM(N250:N253)</f>
        <v>73.5</v>
      </c>
    </row>
    <row r="256" spans="1:14" ht="15.75" thickBot="1">
      <c r="A256" s="83"/>
      <c r="B256" s="60" t="s">
        <v>63</v>
      </c>
      <c r="C256" s="179"/>
      <c r="D256" s="158">
        <v>0</v>
      </c>
      <c r="E256" s="159">
        <v>0</v>
      </c>
      <c r="F256" s="160">
        <v>0</v>
      </c>
      <c r="G256" s="193">
        <v>0</v>
      </c>
      <c r="H256" s="220" t="s">
        <v>42</v>
      </c>
      <c r="I256" s="191" t="s">
        <v>42</v>
      </c>
      <c r="J256" s="162">
        <v>0</v>
      </c>
      <c r="K256" s="160">
        <v>0</v>
      </c>
      <c r="L256" s="160">
        <v>0</v>
      </c>
      <c r="M256" s="161">
        <v>0</v>
      </c>
      <c r="N256" s="163">
        <v>0</v>
      </c>
    </row>
    <row r="257" spans="1:14" ht="15.75" thickBot="1">
      <c r="A257" s="137" t="s">
        <v>156</v>
      </c>
      <c r="B257" s="108"/>
      <c r="C257" s="84"/>
      <c r="D257" s="314"/>
      <c r="E257" s="314"/>
      <c r="F257" s="314"/>
      <c r="G257" s="314"/>
      <c r="H257" s="316"/>
      <c r="I257" s="316"/>
      <c r="J257" s="314"/>
      <c r="K257" s="314"/>
      <c r="L257" s="314"/>
      <c r="M257" s="314"/>
      <c r="N257" s="315"/>
    </row>
    <row r="258" spans="1:14" ht="15">
      <c r="A258" s="76" t="s">
        <v>32</v>
      </c>
      <c r="B258" s="277" t="s">
        <v>153</v>
      </c>
      <c r="C258" s="139">
        <v>7</v>
      </c>
      <c r="D258" s="223">
        <v>2</v>
      </c>
      <c r="E258" s="166">
        <v>1.15</v>
      </c>
      <c r="F258" s="166">
        <f>D258-E258</f>
        <v>0.8500000000000001</v>
      </c>
      <c r="G258" s="157">
        <v>2</v>
      </c>
      <c r="H258" s="197" t="s">
        <v>167</v>
      </c>
      <c r="I258" s="197" t="s">
        <v>40</v>
      </c>
      <c r="J258" s="223">
        <v>30</v>
      </c>
      <c r="K258" s="166">
        <v>0</v>
      </c>
      <c r="L258" s="166">
        <v>0</v>
      </c>
      <c r="M258" s="157">
        <v>30</v>
      </c>
      <c r="N258" s="197">
        <v>22</v>
      </c>
    </row>
    <row r="259" spans="1:14" ht="15">
      <c r="A259" s="60" t="s">
        <v>35</v>
      </c>
      <c r="B259" s="274" t="s">
        <v>154</v>
      </c>
      <c r="C259" s="203">
        <v>8</v>
      </c>
      <c r="D259" s="170">
        <v>2</v>
      </c>
      <c r="E259" s="171">
        <v>1.15</v>
      </c>
      <c r="F259" s="171">
        <f>D259-E259</f>
        <v>0.8500000000000001</v>
      </c>
      <c r="G259" s="172">
        <v>2</v>
      </c>
      <c r="H259" s="203" t="s">
        <v>167</v>
      </c>
      <c r="I259" s="203" t="s">
        <v>40</v>
      </c>
      <c r="J259" s="170">
        <v>30</v>
      </c>
      <c r="K259" s="171">
        <v>0</v>
      </c>
      <c r="L259" s="171">
        <v>0</v>
      </c>
      <c r="M259" s="172">
        <v>30</v>
      </c>
      <c r="N259" s="143">
        <v>22</v>
      </c>
    </row>
    <row r="260" spans="1:14" ht="15">
      <c r="A260" s="81" t="s">
        <v>36</v>
      </c>
      <c r="B260" s="274" t="s">
        <v>159</v>
      </c>
      <c r="C260" s="209">
        <v>7</v>
      </c>
      <c r="D260" s="200">
        <v>2</v>
      </c>
      <c r="E260" s="155">
        <v>1.15</v>
      </c>
      <c r="F260" s="171">
        <f>D260-E260</f>
        <v>0.8500000000000001</v>
      </c>
      <c r="G260" s="188">
        <v>2</v>
      </c>
      <c r="H260" s="220" t="s">
        <v>167</v>
      </c>
      <c r="I260" s="220" t="s">
        <v>40</v>
      </c>
      <c r="J260" s="178">
        <v>30</v>
      </c>
      <c r="K260" s="155">
        <v>0</v>
      </c>
      <c r="L260" s="155">
        <v>0</v>
      </c>
      <c r="M260" s="156">
        <v>30</v>
      </c>
      <c r="N260" s="141">
        <v>22</v>
      </c>
    </row>
    <row r="261" spans="1:14" ht="15.75" thickBot="1">
      <c r="A261" s="82" t="s">
        <v>38</v>
      </c>
      <c r="B261" s="278" t="s">
        <v>160</v>
      </c>
      <c r="C261" s="204">
        <v>8</v>
      </c>
      <c r="D261" s="205">
        <v>2</v>
      </c>
      <c r="E261" s="149">
        <v>1.15</v>
      </c>
      <c r="F261" s="176">
        <f>D261-E261</f>
        <v>0.8500000000000001</v>
      </c>
      <c r="G261" s="161">
        <v>2</v>
      </c>
      <c r="H261" s="204" t="s">
        <v>167</v>
      </c>
      <c r="I261" s="204" t="s">
        <v>40</v>
      </c>
      <c r="J261" s="206">
        <v>30</v>
      </c>
      <c r="K261" s="149">
        <v>0</v>
      </c>
      <c r="L261" s="149">
        <v>0</v>
      </c>
      <c r="M261" s="150">
        <v>30</v>
      </c>
      <c r="N261" s="204">
        <v>22</v>
      </c>
    </row>
    <row r="262" spans="1:14" ht="15.75" thickBot="1">
      <c r="A262" s="64"/>
      <c r="B262" s="102"/>
      <c r="C262" s="71"/>
      <c r="D262" s="327"/>
      <c r="E262" s="327"/>
      <c r="F262" s="327"/>
      <c r="G262" s="322"/>
      <c r="H262" s="333"/>
      <c r="I262" s="333"/>
      <c r="J262" s="314"/>
      <c r="K262" s="314"/>
      <c r="L262" s="314"/>
      <c r="M262" s="314"/>
      <c r="N262" s="323"/>
    </row>
    <row r="263" spans="1:14" ht="15">
      <c r="A263" s="287"/>
      <c r="B263" s="288" t="s">
        <v>169</v>
      </c>
      <c r="C263" s="197">
        <v>7</v>
      </c>
      <c r="D263" s="166">
        <f>SUM(D217,D220:D221,D223,D226,D234,D240:D241,D244,D252,D258,D260,D232,D233)</f>
        <v>30</v>
      </c>
      <c r="E263" s="166">
        <f>SUM(E217,E220:E221,E223,E226,E234,E240:E241,E244,E252,E258,E260)</f>
        <v>18.2</v>
      </c>
      <c r="F263" s="166">
        <f>SUM(F217,F220:F221,F223,F226,F234,F240:F241,F244,F252,F258,F260)</f>
        <v>9.799999999999999</v>
      </c>
      <c r="G263" s="166">
        <f>SUM(G217,G220:G221,G223,G226,G234,G240:G241,G244,G252,G258,G260)</f>
        <v>6</v>
      </c>
      <c r="H263" s="166" t="s">
        <v>42</v>
      </c>
      <c r="I263" s="166" t="s">
        <v>42</v>
      </c>
      <c r="J263" s="166">
        <f>SUM(J217,J220:J221,J223,J226,J234,J240:J241,J244,J252,J258,J260)</f>
        <v>537</v>
      </c>
      <c r="K263" s="166">
        <f>SUM(K217,K220:K221,K223,K226,K234,K240:K241,K244,K252,K258,K260)</f>
        <v>195</v>
      </c>
      <c r="L263" s="166">
        <f>SUM(L217,L220:L221,L223,L226,L234,L240:L241,L244,L252,L258,L260)</f>
        <v>105</v>
      </c>
      <c r="M263" s="166">
        <f>SUM(M217,M220:M221,M223,M226,M234,M240:M241,M244,M252,M258,M260)</f>
        <v>237</v>
      </c>
      <c r="N263" s="166">
        <f>SUM(N217,N220:N221,N223,N226,N234,N240:N241,N244,N252,N258,N260)</f>
        <v>287</v>
      </c>
    </row>
    <row r="264" spans="1:14" ht="15.75" thickBot="1">
      <c r="A264" s="289"/>
      <c r="B264" s="290" t="s">
        <v>169</v>
      </c>
      <c r="C264" s="198">
        <v>8</v>
      </c>
      <c r="D264" s="149">
        <f>SUM(D218:D219,D222,D224:D225,D227,D235,D242:D243,D245,D250:D251,D253,D259,D261)</f>
        <v>30</v>
      </c>
      <c r="E264" s="149">
        <f>SUM(E218:E219,E222,E224:E225,E227,E235,E242:E243,E245,E250:E251,E253,E259,E261)</f>
        <v>20.2</v>
      </c>
      <c r="F264" s="149">
        <f>SUM(F218:F219,F222,F224:F225,F227,F235,F242:F243,F245,F250:F251,F253,F259,F261)</f>
        <v>9.799999999999999</v>
      </c>
      <c r="G264" s="149">
        <f>SUM(G218:G219,G222,G224:G225,G227,G235,G242:G243,G245,G250:G251,G253,G259,G261)</f>
        <v>9</v>
      </c>
      <c r="H264" s="149" t="s">
        <v>42</v>
      </c>
      <c r="I264" s="149" t="s">
        <v>42</v>
      </c>
      <c r="J264" s="149">
        <f>SUM(J218:J219,J222,J224:J225,J227,J235,J242:J243,J245,J250:J251,J253,J259,J261)</f>
        <v>597</v>
      </c>
      <c r="K264" s="149">
        <f>SUM(K218:K219,K222,K224:K225,K227,K235,K242:K243,K245,K250:K251,K253,K259,K261)</f>
        <v>210</v>
      </c>
      <c r="L264" s="149">
        <f>SUM(L218:L219,L222,L224:L225,L227,L235,L242:L243,L245,L250:L251,L253,L259,L261)</f>
        <v>150</v>
      </c>
      <c r="M264" s="149">
        <f>SUM(M218:M219,M222,M224:M225,M227,M235,M242:M243,M245,M250:M251,M253,M259,M261)</f>
        <v>237</v>
      </c>
      <c r="N264" s="149">
        <f>SUM(N218:N219,N222,N224:N225,N227,N235,N242:N243,N245,N250:N251,N253,N259,N261)</f>
        <v>287</v>
      </c>
    </row>
    <row r="265" spans="1:14" ht="15.75" thickBot="1">
      <c r="A265" s="64"/>
      <c r="B265" s="65"/>
      <c r="C265" s="66"/>
      <c r="D265" s="66"/>
      <c r="E265" s="66"/>
      <c r="F265" s="66"/>
      <c r="G265" s="102"/>
      <c r="H265" s="102"/>
      <c r="I265" s="102"/>
      <c r="J265" s="102"/>
      <c r="K265" s="102"/>
      <c r="L265" s="102"/>
      <c r="M265" s="102"/>
      <c r="N265" s="103"/>
    </row>
    <row r="266" spans="1:14" ht="15.75" thickBot="1">
      <c r="A266" s="291"/>
      <c r="B266" s="292" t="s">
        <v>84</v>
      </c>
      <c r="C266" s="104" t="s">
        <v>42</v>
      </c>
      <c r="D266" s="91">
        <f>D263+D264</f>
        <v>60</v>
      </c>
      <c r="E266" s="260">
        <f>E263+E264</f>
        <v>38.4</v>
      </c>
      <c r="F266" s="260">
        <f>F263+F264</f>
        <v>19.599999999999998</v>
      </c>
      <c r="G266" s="111">
        <f>G263+G264</f>
        <v>15</v>
      </c>
      <c r="H266" s="267" t="s">
        <v>42</v>
      </c>
      <c r="I266" s="104" t="s">
        <v>42</v>
      </c>
      <c r="J266" s="299">
        <f>J263+J264</f>
        <v>1134</v>
      </c>
      <c r="K266" s="300">
        <f>K263+K264</f>
        <v>405</v>
      </c>
      <c r="L266" s="300">
        <f>L263+L264</f>
        <v>255</v>
      </c>
      <c r="M266" s="301">
        <f>M263+M264</f>
        <v>474</v>
      </c>
      <c r="N266" s="302">
        <f>N263+N264</f>
        <v>574</v>
      </c>
    </row>
    <row r="267" spans="1:14" ht="15">
      <c r="A267" s="105"/>
      <c r="B267" s="105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</row>
    <row r="268" spans="1:14" ht="15">
      <c r="A268" s="66"/>
      <c r="B268" s="65" t="s">
        <v>58</v>
      </c>
      <c r="C268" s="66"/>
      <c r="D268" s="66"/>
      <c r="E268" s="66"/>
      <c r="F268" s="66"/>
      <c r="G268" s="102"/>
      <c r="H268" s="102"/>
      <c r="I268" s="102"/>
      <c r="J268" s="102"/>
      <c r="K268" s="102"/>
      <c r="L268" s="102"/>
      <c r="M268" s="102"/>
      <c r="N268" s="102"/>
    </row>
    <row r="269" spans="1:14" ht="15">
      <c r="A269" s="66"/>
      <c r="B269" s="65"/>
      <c r="C269" s="66"/>
      <c r="D269" s="66"/>
      <c r="E269" s="66"/>
      <c r="F269" s="66"/>
      <c r="G269" s="102"/>
      <c r="H269" s="102"/>
      <c r="I269" s="102"/>
      <c r="J269" s="102"/>
      <c r="K269" s="102"/>
      <c r="L269" s="102"/>
      <c r="M269" s="102"/>
      <c r="N269" s="102"/>
    </row>
    <row r="270" spans="1:14" ht="15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</row>
    <row r="271" spans="1:14" ht="15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</row>
    <row r="272" spans="1:14" ht="15.75" thickBot="1">
      <c r="A272" s="106"/>
      <c r="B272" s="68" t="s">
        <v>85</v>
      </c>
      <c r="C272" s="106"/>
      <c r="D272" s="106"/>
      <c r="E272" s="106"/>
      <c r="F272" s="106"/>
      <c r="G272" s="71"/>
      <c r="H272" s="106"/>
      <c r="I272" s="106"/>
      <c r="J272" s="106"/>
      <c r="K272" s="106"/>
      <c r="L272" s="106"/>
      <c r="M272" s="106"/>
      <c r="N272" s="106"/>
    </row>
    <row r="273" spans="1:14" ht="15">
      <c r="A273" s="3" t="s">
        <v>1</v>
      </c>
      <c r="B273" s="25"/>
      <c r="C273" s="26"/>
      <c r="D273" s="359" t="s">
        <v>2</v>
      </c>
      <c r="E273" s="360"/>
      <c r="F273" s="360"/>
      <c r="G273" s="1" t="s">
        <v>3</v>
      </c>
      <c r="H273" s="2" t="s">
        <v>4</v>
      </c>
      <c r="I273" s="3" t="s">
        <v>5</v>
      </c>
      <c r="J273" s="359" t="s">
        <v>6</v>
      </c>
      <c r="K273" s="360"/>
      <c r="L273" s="360"/>
      <c r="M273" s="365"/>
      <c r="N273" s="366" t="s">
        <v>134</v>
      </c>
    </row>
    <row r="274" spans="1:14" ht="15">
      <c r="A274" s="9"/>
      <c r="B274" s="27" t="s">
        <v>7</v>
      </c>
      <c r="C274" s="4" t="s">
        <v>8</v>
      </c>
      <c r="D274" s="28" t="s">
        <v>9</v>
      </c>
      <c r="E274" s="5" t="s">
        <v>10</v>
      </c>
      <c r="F274" s="6" t="s">
        <v>11</v>
      </c>
      <c r="G274" s="7" t="s">
        <v>12</v>
      </c>
      <c r="H274" s="8" t="s">
        <v>13</v>
      </c>
      <c r="I274" s="9" t="s">
        <v>14</v>
      </c>
      <c r="J274" s="29" t="s">
        <v>9</v>
      </c>
      <c r="K274" s="361" t="s">
        <v>15</v>
      </c>
      <c r="L274" s="362"/>
      <c r="M274" s="227" t="s">
        <v>16</v>
      </c>
      <c r="N274" s="367"/>
    </row>
    <row r="275" spans="1:14" ht="15">
      <c r="A275" s="31"/>
      <c r="B275" s="27" t="s">
        <v>17</v>
      </c>
      <c r="C275" s="4"/>
      <c r="D275" s="9"/>
      <c r="E275" s="5" t="s">
        <v>18</v>
      </c>
      <c r="F275" s="10" t="s">
        <v>19</v>
      </c>
      <c r="G275" s="11" t="s">
        <v>20</v>
      </c>
      <c r="H275" s="8"/>
      <c r="I275" s="12" t="s">
        <v>21</v>
      </c>
      <c r="J275" s="13"/>
      <c r="K275" s="14" t="s">
        <v>22</v>
      </c>
      <c r="L275" s="15" t="s">
        <v>93</v>
      </c>
      <c r="M275" s="16"/>
      <c r="N275" s="367"/>
    </row>
    <row r="276" spans="1:14" ht="15">
      <c r="A276" s="9"/>
      <c r="B276" s="27"/>
      <c r="C276" s="8"/>
      <c r="D276" s="9"/>
      <c r="E276" s="5" t="s">
        <v>23</v>
      </c>
      <c r="F276" s="10" t="s">
        <v>24</v>
      </c>
      <c r="G276" s="11" t="s">
        <v>25</v>
      </c>
      <c r="H276" s="8"/>
      <c r="I276" s="9" t="s">
        <v>26</v>
      </c>
      <c r="J276" s="17"/>
      <c r="K276" s="32"/>
      <c r="L276" s="18"/>
      <c r="M276" s="228"/>
      <c r="N276" s="367"/>
    </row>
    <row r="277" spans="1:14" ht="15">
      <c r="A277" s="9"/>
      <c r="B277" s="33"/>
      <c r="C277" s="34"/>
      <c r="D277" s="9"/>
      <c r="E277" s="5" t="s">
        <v>27</v>
      </c>
      <c r="F277" s="10"/>
      <c r="G277" s="11" t="s">
        <v>28</v>
      </c>
      <c r="H277" s="8"/>
      <c r="I277" s="9" t="s">
        <v>60</v>
      </c>
      <c r="J277" s="17"/>
      <c r="K277" s="32"/>
      <c r="L277" s="5"/>
      <c r="M277" s="19"/>
      <c r="N277" s="367"/>
    </row>
    <row r="278" spans="1:14" ht="15">
      <c r="A278" s="9"/>
      <c r="B278" s="33"/>
      <c r="C278" s="34"/>
      <c r="D278" s="9"/>
      <c r="E278" s="5"/>
      <c r="F278" s="10"/>
      <c r="G278" s="11"/>
      <c r="H278" s="8"/>
      <c r="I278" s="9"/>
      <c r="J278" s="17"/>
      <c r="K278" s="32"/>
      <c r="L278" s="5"/>
      <c r="M278" s="19"/>
      <c r="N278" s="367"/>
    </row>
    <row r="279" spans="1:14" ht="15.75" thickBot="1">
      <c r="A279" s="35"/>
      <c r="B279" s="36"/>
      <c r="C279" s="24"/>
      <c r="D279" s="35"/>
      <c r="E279" s="20"/>
      <c r="F279" s="21"/>
      <c r="G279" s="20"/>
      <c r="H279" s="24"/>
      <c r="I279" s="35"/>
      <c r="J279" s="37"/>
      <c r="K279" s="38"/>
      <c r="L279" s="20"/>
      <c r="M279" s="217"/>
      <c r="N279" s="368"/>
    </row>
    <row r="280" spans="1:14" ht="15.75" thickBot="1">
      <c r="A280" s="69"/>
      <c r="B280" s="70" t="s">
        <v>29</v>
      </c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2"/>
    </row>
    <row r="281" spans="1:14" ht="15.75" thickBot="1">
      <c r="A281" s="61" t="s">
        <v>30</v>
      </c>
      <c r="B281" s="62" t="s">
        <v>44</v>
      </c>
      <c r="C281" s="62"/>
      <c r="D281" s="62"/>
      <c r="E281" s="62"/>
      <c r="F281" s="84"/>
      <c r="G281" s="84"/>
      <c r="H281" s="84"/>
      <c r="I281" s="84"/>
      <c r="J281" s="84"/>
      <c r="K281" s="84"/>
      <c r="L281" s="84"/>
      <c r="M281" s="84"/>
      <c r="N281" s="85"/>
    </row>
    <row r="282" spans="1:14" ht="15.75" thickBot="1">
      <c r="A282" s="86" t="s">
        <v>32</v>
      </c>
      <c r="B282" s="78" t="s">
        <v>199</v>
      </c>
      <c r="C282" s="197">
        <v>9</v>
      </c>
      <c r="D282" s="154">
        <v>3</v>
      </c>
      <c r="E282" s="154">
        <v>1.5</v>
      </c>
      <c r="F282" s="155">
        <f>D282-E282</f>
        <v>1.5</v>
      </c>
      <c r="G282" s="157">
        <v>0</v>
      </c>
      <c r="H282" s="139" t="s">
        <v>168</v>
      </c>
      <c r="I282" s="197" t="s">
        <v>34</v>
      </c>
      <c r="J282" s="165">
        <f>E282*30</f>
        <v>45</v>
      </c>
      <c r="K282" s="166">
        <v>30</v>
      </c>
      <c r="L282" s="166">
        <v>0</v>
      </c>
      <c r="M282" s="140">
        <f>J282-K282-L282</f>
        <v>15</v>
      </c>
      <c r="N282" s="279">
        <f>F282*30</f>
        <v>45</v>
      </c>
    </row>
    <row r="283" spans="1:14" ht="15.75" thickBot="1">
      <c r="A283" s="218" t="s">
        <v>35</v>
      </c>
      <c r="B283" s="136" t="s">
        <v>202</v>
      </c>
      <c r="C283" s="203">
        <v>10</v>
      </c>
      <c r="D283" s="170">
        <v>3</v>
      </c>
      <c r="E283" s="154">
        <v>1.5</v>
      </c>
      <c r="F283" s="155">
        <f>D283-E283</f>
        <v>1.5</v>
      </c>
      <c r="G283" s="172">
        <v>0</v>
      </c>
      <c r="H283" s="143" t="s">
        <v>168</v>
      </c>
      <c r="I283" s="203" t="s">
        <v>34</v>
      </c>
      <c r="J283" s="165">
        <f>E283*30</f>
        <v>45</v>
      </c>
      <c r="K283" s="171">
        <v>30</v>
      </c>
      <c r="L283" s="171">
        <v>0</v>
      </c>
      <c r="M283" s="140">
        <f>J283-K283-L283</f>
        <v>15</v>
      </c>
      <c r="N283" s="279">
        <f>F283*30</f>
        <v>45</v>
      </c>
    </row>
    <row r="284" spans="1:14" ht="15.75" thickBot="1">
      <c r="A284" s="218" t="s">
        <v>36</v>
      </c>
      <c r="B284" s="136" t="s">
        <v>203</v>
      </c>
      <c r="C284" s="203">
        <v>9</v>
      </c>
      <c r="D284" s="170">
        <v>3</v>
      </c>
      <c r="E284" s="154">
        <v>1.5</v>
      </c>
      <c r="F284" s="155">
        <f>D284-E284</f>
        <v>1.5</v>
      </c>
      <c r="G284" s="172">
        <v>0</v>
      </c>
      <c r="H284" s="143" t="s">
        <v>168</v>
      </c>
      <c r="I284" s="203" t="s">
        <v>34</v>
      </c>
      <c r="J284" s="165">
        <f>E284*30</f>
        <v>45</v>
      </c>
      <c r="K284" s="155">
        <v>30</v>
      </c>
      <c r="L284" s="171">
        <v>0</v>
      </c>
      <c r="M284" s="140">
        <f>J284-K284-L284</f>
        <v>15</v>
      </c>
      <c r="N284" s="279">
        <f>F284*30</f>
        <v>45</v>
      </c>
    </row>
    <row r="285" spans="1:14" ht="15.75" thickBot="1">
      <c r="A285" s="218" t="s">
        <v>38</v>
      </c>
      <c r="B285" s="136" t="s">
        <v>204</v>
      </c>
      <c r="C285" s="203">
        <v>10</v>
      </c>
      <c r="D285" s="170">
        <v>3</v>
      </c>
      <c r="E285" s="154">
        <v>1.5</v>
      </c>
      <c r="F285" s="155">
        <f>D285-E285</f>
        <v>1.5</v>
      </c>
      <c r="G285" s="172">
        <v>0</v>
      </c>
      <c r="H285" s="143" t="s">
        <v>167</v>
      </c>
      <c r="I285" s="203" t="s">
        <v>34</v>
      </c>
      <c r="J285" s="165">
        <f>E285*30</f>
        <v>45</v>
      </c>
      <c r="K285" s="171">
        <v>0</v>
      </c>
      <c r="L285" s="171">
        <v>30</v>
      </c>
      <c r="M285" s="140">
        <f>J285-K285-L285</f>
        <v>15</v>
      </c>
      <c r="N285" s="279">
        <f>F285*30</f>
        <v>45</v>
      </c>
    </row>
    <row r="286" spans="1:14" ht="15.75" thickBot="1">
      <c r="A286" s="218" t="s">
        <v>143</v>
      </c>
      <c r="B286" s="131" t="s">
        <v>204</v>
      </c>
      <c r="C286" s="203">
        <v>10</v>
      </c>
      <c r="D286" s="170">
        <v>3</v>
      </c>
      <c r="E286" s="154">
        <v>1.5</v>
      </c>
      <c r="F286" s="155">
        <f>D286-E286</f>
        <v>1.5</v>
      </c>
      <c r="G286" s="172">
        <v>0</v>
      </c>
      <c r="H286" s="143" t="s">
        <v>168</v>
      </c>
      <c r="I286" s="204" t="s">
        <v>34</v>
      </c>
      <c r="J286" s="165">
        <f>E286*30</f>
        <v>45</v>
      </c>
      <c r="K286" s="171">
        <v>30</v>
      </c>
      <c r="L286" s="171">
        <v>0</v>
      </c>
      <c r="M286" s="140">
        <f>J286-K286-L286</f>
        <v>15</v>
      </c>
      <c r="N286" s="279">
        <f>F286*30</f>
        <v>45</v>
      </c>
    </row>
    <row r="287" spans="1:14" ht="15.75" thickBot="1">
      <c r="A287" s="59"/>
      <c r="B287" s="85" t="s">
        <v>41</v>
      </c>
      <c r="C287" s="196"/>
      <c r="D287" s="181">
        <f>SUM(D282:D286)</f>
        <v>15</v>
      </c>
      <c r="E287" s="181">
        <f>SUM(E282:E286)</f>
        <v>7.5</v>
      </c>
      <c r="F287" s="182">
        <f>SUM(F282:F286)</f>
        <v>7.5</v>
      </c>
      <c r="G287" s="183">
        <v>0</v>
      </c>
      <c r="H287" s="184" t="s">
        <v>42</v>
      </c>
      <c r="I287" s="184" t="s">
        <v>42</v>
      </c>
      <c r="J287" s="185">
        <f>SUM(J282:J286)</f>
        <v>225</v>
      </c>
      <c r="K287" s="182">
        <f>SUM(K282:K286)</f>
        <v>120</v>
      </c>
      <c r="L287" s="208">
        <f>SUM(L282:L286)</f>
        <v>30</v>
      </c>
      <c r="M287" s="183">
        <f>SUM(M282:M286)</f>
        <v>75</v>
      </c>
      <c r="N287" s="196">
        <f>SUM(N282:N286)</f>
        <v>225</v>
      </c>
    </row>
    <row r="288" spans="1:14" ht="15">
      <c r="A288" s="60"/>
      <c r="B288" s="74" t="s">
        <v>62</v>
      </c>
      <c r="C288" s="220"/>
      <c r="D288" s="186">
        <v>0</v>
      </c>
      <c r="E288" s="186">
        <v>0</v>
      </c>
      <c r="F288" s="187">
        <v>0</v>
      </c>
      <c r="G288" s="188">
        <v>0</v>
      </c>
      <c r="H288" s="189" t="s">
        <v>42</v>
      </c>
      <c r="I288" s="189" t="s">
        <v>42</v>
      </c>
      <c r="J288" s="190">
        <v>0</v>
      </c>
      <c r="K288" s="187">
        <v>0</v>
      </c>
      <c r="L288" s="187">
        <v>0</v>
      </c>
      <c r="M288" s="188">
        <v>0</v>
      </c>
      <c r="N288" s="191">
        <v>0</v>
      </c>
    </row>
    <row r="289" spans="1:14" ht="15.75" thickBot="1">
      <c r="A289" s="124"/>
      <c r="B289" s="131" t="s">
        <v>63</v>
      </c>
      <c r="C289" s="204"/>
      <c r="D289" s="175">
        <v>0</v>
      </c>
      <c r="E289" s="176">
        <v>0</v>
      </c>
      <c r="F289" s="176">
        <v>0</v>
      </c>
      <c r="G289" s="161">
        <v>0</v>
      </c>
      <c r="H289" s="145" t="s">
        <v>42</v>
      </c>
      <c r="I289" s="145" t="s">
        <v>42</v>
      </c>
      <c r="J289" s="173">
        <v>0</v>
      </c>
      <c r="K289" s="176">
        <v>0</v>
      </c>
      <c r="L289" s="176">
        <v>0</v>
      </c>
      <c r="M289" s="161">
        <v>0</v>
      </c>
      <c r="N289" s="145">
        <v>0</v>
      </c>
    </row>
    <row r="290" spans="1:14" ht="15.75" thickBot="1">
      <c r="A290" s="61" t="s">
        <v>43</v>
      </c>
      <c r="B290" s="62" t="s">
        <v>48</v>
      </c>
      <c r="C290" s="62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5"/>
    </row>
    <row r="291" spans="1:14" ht="15.75" thickBot="1">
      <c r="A291" s="76" t="s">
        <v>32</v>
      </c>
      <c r="B291" s="76" t="s">
        <v>86</v>
      </c>
      <c r="C291" s="200">
        <v>10</v>
      </c>
      <c r="D291" s="221">
        <v>3</v>
      </c>
      <c r="E291" s="154">
        <v>1.5</v>
      </c>
      <c r="F291" s="155">
        <f aca="true" t="shared" si="32" ref="F291:F297">D291-E291</f>
        <v>1.5</v>
      </c>
      <c r="G291" s="199">
        <v>0</v>
      </c>
      <c r="H291" s="189" t="s">
        <v>167</v>
      </c>
      <c r="I291" s="191" t="s">
        <v>34</v>
      </c>
      <c r="J291" s="222">
        <f>E291*30</f>
        <v>45</v>
      </c>
      <c r="K291" s="201">
        <v>30</v>
      </c>
      <c r="L291" s="202">
        <v>0</v>
      </c>
      <c r="M291" s="166">
        <f>J291-K291-L291</f>
        <v>15</v>
      </c>
      <c r="N291" s="279">
        <f>F291*30</f>
        <v>45</v>
      </c>
    </row>
    <row r="292" spans="1:14" ht="15.75" thickBot="1">
      <c r="A292" s="81" t="s">
        <v>35</v>
      </c>
      <c r="B292" s="81" t="s">
        <v>220</v>
      </c>
      <c r="C292" s="143">
        <v>9</v>
      </c>
      <c r="D292" s="170">
        <v>2</v>
      </c>
      <c r="E292" s="154">
        <v>1.5</v>
      </c>
      <c r="F292" s="155">
        <f t="shared" si="32"/>
        <v>0.5</v>
      </c>
      <c r="G292" s="172">
        <v>0</v>
      </c>
      <c r="H292" s="143" t="s">
        <v>167</v>
      </c>
      <c r="I292" s="143" t="s">
        <v>34</v>
      </c>
      <c r="J292" s="222">
        <f aca="true" t="shared" si="33" ref="J292:J297">E292*30</f>
        <v>45</v>
      </c>
      <c r="K292" s="160">
        <v>30</v>
      </c>
      <c r="L292" s="171">
        <v>0</v>
      </c>
      <c r="M292" s="166">
        <f aca="true" t="shared" si="34" ref="M292:M297">J292-K292-L292</f>
        <v>15</v>
      </c>
      <c r="N292" s="279">
        <f aca="true" t="shared" si="35" ref="N292:N297">F292*30</f>
        <v>15</v>
      </c>
    </row>
    <row r="293" spans="1:14" ht="15.75" thickBot="1">
      <c r="A293" s="81" t="s">
        <v>36</v>
      </c>
      <c r="B293" s="81" t="s">
        <v>221</v>
      </c>
      <c r="C293" s="143">
        <v>10</v>
      </c>
      <c r="D293" s="170">
        <v>2</v>
      </c>
      <c r="E293" s="154">
        <v>1.5</v>
      </c>
      <c r="F293" s="155">
        <f t="shared" si="32"/>
        <v>0.5</v>
      </c>
      <c r="G293" s="172">
        <v>0</v>
      </c>
      <c r="H293" s="143" t="s">
        <v>167</v>
      </c>
      <c r="I293" s="143" t="s">
        <v>34</v>
      </c>
      <c r="J293" s="222">
        <f t="shared" si="33"/>
        <v>45</v>
      </c>
      <c r="K293" s="160">
        <v>30</v>
      </c>
      <c r="L293" s="171">
        <v>0</v>
      </c>
      <c r="M293" s="166">
        <f t="shared" si="34"/>
        <v>15</v>
      </c>
      <c r="N293" s="279">
        <f t="shared" si="35"/>
        <v>15</v>
      </c>
    </row>
    <row r="294" spans="1:14" ht="15.75" thickBot="1">
      <c r="A294" s="225" t="s">
        <v>38</v>
      </c>
      <c r="B294" s="81" t="s">
        <v>227</v>
      </c>
      <c r="C294" s="143">
        <v>9</v>
      </c>
      <c r="D294" s="170">
        <v>9</v>
      </c>
      <c r="E294" s="171">
        <v>5.5</v>
      </c>
      <c r="F294" s="155">
        <f t="shared" si="32"/>
        <v>3.5</v>
      </c>
      <c r="G294" s="172">
        <v>0</v>
      </c>
      <c r="H294" s="143" t="s">
        <v>167</v>
      </c>
      <c r="I294" s="203" t="s">
        <v>40</v>
      </c>
      <c r="J294" s="222">
        <f t="shared" si="33"/>
        <v>165</v>
      </c>
      <c r="K294" s="160">
        <v>0</v>
      </c>
      <c r="L294" s="171">
        <v>15</v>
      </c>
      <c r="M294" s="166">
        <f t="shared" si="34"/>
        <v>150</v>
      </c>
      <c r="N294" s="279">
        <f t="shared" si="35"/>
        <v>105</v>
      </c>
    </row>
    <row r="295" spans="1:14" ht="15.75" thickBot="1">
      <c r="A295" s="81" t="s">
        <v>143</v>
      </c>
      <c r="B295" s="81" t="s">
        <v>227</v>
      </c>
      <c r="C295" s="143">
        <v>10</v>
      </c>
      <c r="D295" s="170">
        <v>9</v>
      </c>
      <c r="E295" s="171">
        <v>5.5</v>
      </c>
      <c r="F295" s="155">
        <f t="shared" si="32"/>
        <v>3.5</v>
      </c>
      <c r="G295" s="172">
        <v>0</v>
      </c>
      <c r="H295" s="143" t="s">
        <v>167</v>
      </c>
      <c r="I295" s="203" t="s">
        <v>40</v>
      </c>
      <c r="J295" s="222">
        <f t="shared" si="33"/>
        <v>165</v>
      </c>
      <c r="K295" s="160">
        <v>0</v>
      </c>
      <c r="L295" s="171">
        <v>15</v>
      </c>
      <c r="M295" s="166">
        <f t="shared" si="34"/>
        <v>150</v>
      </c>
      <c r="N295" s="279">
        <f t="shared" si="35"/>
        <v>105</v>
      </c>
    </row>
    <row r="296" spans="1:14" ht="15.75" thickBot="1">
      <c r="A296" s="78" t="s">
        <v>144</v>
      </c>
      <c r="B296" s="81" t="s">
        <v>222</v>
      </c>
      <c r="C296" s="143">
        <v>10</v>
      </c>
      <c r="D296" s="170">
        <v>3</v>
      </c>
      <c r="E296" s="154">
        <v>1.5</v>
      </c>
      <c r="F296" s="155">
        <f t="shared" si="32"/>
        <v>1.5</v>
      </c>
      <c r="G296" s="172">
        <v>0</v>
      </c>
      <c r="H296" s="143" t="s">
        <v>168</v>
      </c>
      <c r="I296" s="203" t="s">
        <v>34</v>
      </c>
      <c r="J296" s="222">
        <f t="shared" si="33"/>
        <v>45</v>
      </c>
      <c r="K296" s="160">
        <v>30</v>
      </c>
      <c r="L296" s="171">
        <v>0</v>
      </c>
      <c r="M296" s="166">
        <f t="shared" si="34"/>
        <v>15</v>
      </c>
      <c r="N296" s="279">
        <f t="shared" si="35"/>
        <v>45</v>
      </c>
    </row>
    <row r="297" spans="1:14" ht="15.75" thickBot="1">
      <c r="A297" s="60" t="s">
        <v>145</v>
      </c>
      <c r="B297" s="88" t="s">
        <v>223</v>
      </c>
      <c r="C297" s="163">
        <v>9</v>
      </c>
      <c r="D297" s="158">
        <v>5</v>
      </c>
      <c r="E297" s="159">
        <v>2.5</v>
      </c>
      <c r="F297" s="160">
        <f t="shared" si="32"/>
        <v>2.5</v>
      </c>
      <c r="G297" s="193">
        <v>0</v>
      </c>
      <c r="H297" s="163" t="s">
        <v>168</v>
      </c>
      <c r="I297" s="250" t="s">
        <v>34</v>
      </c>
      <c r="J297" s="222">
        <f t="shared" si="33"/>
        <v>75</v>
      </c>
      <c r="K297" s="160">
        <v>45</v>
      </c>
      <c r="L297" s="160">
        <v>0</v>
      </c>
      <c r="M297" s="201">
        <f t="shared" si="34"/>
        <v>30</v>
      </c>
      <c r="N297" s="335">
        <f t="shared" si="35"/>
        <v>75</v>
      </c>
    </row>
    <row r="298" spans="1:14" ht="15.75" thickBot="1">
      <c r="A298" s="90"/>
      <c r="B298" s="59" t="s">
        <v>41</v>
      </c>
      <c r="C298" s="196"/>
      <c r="D298" s="181">
        <f>SUM(D291:D297)</f>
        <v>33</v>
      </c>
      <c r="E298" s="181">
        <f>SUM(E291:E297)</f>
        <v>19.5</v>
      </c>
      <c r="F298" s="182">
        <f>SUM(F291:F297)</f>
        <v>13.5</v>
      </c>
      <c r="G298" s="183">
        <v>0</v>
      </c>
      <c r="H298" s="184" t="s">
        <v>42</v>
      </c>
      <c r="I298" s="196" t="s">
        <v>42</v>
      </c>
      <c r="J298" s="207">
        <f>SUM(J291:J297)</f>
        <v>585</v>
      </c>
      <c r="K298" s="182">
        <f>SUM(K291:K297)</f>
        <v>165</v>
      </c>
      <c r="L298" s="182">
        <f>SUM(L291:L297)</f>
        <v>30</v>
      </c>
      <c r="M298" s="184">
        <f>SUM(M291:M297)</f>
        <v>390</v>
      </c>
      <c r="N298" s="282">
        <f>SUM(N291:N297)</f>
        <v>405</v>
      </c>
    </row>
    <row r="299" spans="1:14" ht="15.75" thickBot="1">
      <c r="A299" s="90"/>
      <c r="B299" s="59" t="s">
        <v>62</v>
      </c>
      <c r="C299" s="185"/>
      <c r="D299" s="180">
        <v>0</v>
      </c>
      <c r="E299" s="181">
        <v>0</v>
      </c>
      <c r="F299" s="182">
        <v>0</v>
      </c>
      <c r="G299" s="183">
        <v>0</v>
      </c>
      <c r="H299" s="196" t="s">
        <v>42</v>
      </c>
      <c r="I299" s="184" t="s">
        <v>42</v>
      </c>
      <c r="J299" s="208">
        <v>0</v>
      </c>
      <c r="K299" s="182">
        <v>0</v>
      </c>
      <c r="L299" s="182">
        <v>0</v>
      </c>
      <c r="M299" s="183">
        <v>0</v>
      </c>
      <c r="N299" s="196">
        <v>0</v>
      </c>
    </row>
    <row r="300" spans="1:14" ht="15.75" thickBot="1">
      <c r="A300" s="93"/>
      <c r="B300" s="60" t="s">
        <v>63</v>
      </c>
      <c r="C300" s="190"/>
      <c r="D300" s="177">
        <f>SUM(D294:D295)</f>
        <v>18</v>
      </c>
      <c r="E300" s="177">
        <f aca="true" t="shared" si="36" ref="E300:N300">SUM(E294:E295)</f>
        <v>11</v>
      </c>
      <c r="F300" s="177">
        <f t="shared" si="36"/>
        <v>7</v>
      </c>
      <c r="G300" s="177">
        <f t="shared" si="36"/>
        <v>0</v>
      </c>
      <c r="H300" s="177" t="s">
        <v>42</v>
      </c>
      <c r="I300" s="177" t="s">
        <v>42</v>
      </c>
      <c r="J300" s="177">
        <f t="shared" si="36"/>
        <v>330</v>
      </c>
      <c r="K300" s="177">
        <f t="shared" si="36"/>
        <v>0</v>
      </c>
      <c r="L300" s="177">
        <f t="shared" si="36"/>
        <v>30</v>
      </c>
      <c r="M300" s="177">
        <f t="shared" si="36"/>
        <v>300</v>
      </c>
      <c r="N300" s="177">
        <f t="shared" si="36"/>
        <v>210</v>
      </c>
    </row>
    <row r="301" spans="1:14" ht="15.75" thickBot="1">
      <c r="A301" s="61" t="s">
        <v>47</v>
      </c>
      <c r="B301" s="62" t="s">
        <v>131</v>
      </c>
      <c r="C301" s="62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5"/>
    </row>
    <row r="302" spans="1:14" ht="15.75" thickBot="1">
      <c r="A302" s="76" t="s">
        <v>32</v>
      </c>
      <c r="B302" s="99" t="s">
        <v>55</v>
      </c>
      <c r="C302" s="164">
        <v>9</v>
      </c>
      <c r="D302" s="165">
        <v>2</v>
      </c>
      <c r="E302" s="223">
        <v>1.3</v>
      </c>
      <c r="F302" s="155">
        <f>D302-E302</f>
        <v>0.7</v>
      </c>
      <c r="G302" s="157">
        <v>0</v>
      </c>
      <c r="H302" s="139" t="s">
        <v>167</v>
      </c>
      <c r="I302" s="164" t="s">
        <v>40</v>
      </c>
      <c r="J302" s="222">
        <f>E302*30</f>
        <v>39</v>
      </c>
      <c r="K302" s="201">
        <v>30</v>
      </c>
      <c r="L302" s="166">
        <v>0</v>
      </c>
      <c r="M302" s="140">
        <f>J302-K302-L302</f>
        <v>9</v>
      </c>
      <c r="N302" s="279">
        <f>F302*30</f>
        <v>21</v>
      </c>
    </row>
    <row r="303" spans="1:14" ht="15.75" thickBot="1">
      <c r="A303" s="78" t="s">
        <v>35</v>
      </c>
      <c r="B303" s="135" t="s">
        <v>55</v>
      </c>
      <c r="C303" s="167">
        <v>9</v>
      </c>
      <c r="D303" s="153">
        <v>2</v>
      </c>
      <c r="E303" s="154">
        <v>1.3</v>
      </c>
      <c r="F303" s="155">
        <f>D303-E303</f>
        <v>0.7</v>
      </c>
      <c r="G303" s="156">
        <v>0</v>
      </c>
      <c r="H303" s="141" t="s">
        <v>167</v>
      </c>
      <c r="I303" s="167" t="s">
        <v>40</v>
      </c>
      <c r="J303" s="222">
        <f>E303*30</f>
        <v>39</v>
      </c>
      <c r="K303" s="160">
        <v>30</v>
      </c>
      <c r="L303" s="155">
        <v>0</v>
      </c>
      <c r="M303" s="140">
        <f>J303-K303-L303</f>
        <v>9</v>
      </c>
      <c r="N303" s="279">
        <f>F303*30</f>
        <v>21</v>
      </c>
    </row>
    <row r="304" spans="1:14" ht="15.75" thickBot="1">
      <c r="A304" s="78" t="s">
        <v>36</v>
      </c>
      <c r="B304" s="135" t="s">
        <v>55</v>
      </c>
      <c r="C304" s="167">
        <v>10</v>
      </c>
      <c r="D304" s="153">
        <v>2</v>
      </c>
      <c r="E304" s="154">
        <v>1.3</v>
      </c>
      <c r="F304" s="155">
        <f>D304-E304</f>
        <v>0.7</v>
      </c>
      <c r="G304" s="156">
        <v>0</v>
      </c>
      <c r="H304" s="141" t="s">
        <v>167</v>
      </c>
      <c r="I304" s="167" t="s">
        <v>40</v>
      </c>
      <c r="J304" s="222">
        <f>E304*30</f>
        <v>39</v>
      </c>
      <c r="K304" s="160">
        <v>30</v>
      </c>
      <c r="L304" s="155">
        <v>0</v>
      </c>
      <c r="M304" s="140">
        <f>J304-K304-L304</f>
        <v>9</v>
      </c>
      <c r="N304" s="279">
        <f>F304*30</f>
        <v>21</v>
      </c>
    </row>
    <row r="305" spans="1:14" ht="15.75" thickBot="1">
      <c r="A305" s="124" t="s">
        <v>38</v>
      </c>
      <c r="B305" s="131" t="s">
        <v>55</v>
      </c>
      <c r="C305" s="205">
        <v>10</v>
      </c>
      <c r="D305" s="174">
        <v>2</v>
      </c>
      <c r="E305" s="175">
        <v>1.3</v>
      </c>
      <c r="F305" s="176">
        <f>D305-E305</f>
        <v>0.7</v>
      </c>
      <c r="G305" s="161">
        <v>0</v>
      </c>
      <c r="H305" s="145" t="s">
        <v>167</v>
      </c>
      <c r="I305" s="205" t="s">
        <v>40</v>
      </c>
      <c r="J305" s="222">
        <f>E305*30</f>
        <v>39</v>
      </c>
      <c r="K305" s="176">
        <v>30</v>
      </c>
      <c r="L305" s="176">
        <v>0</v>
      </c>
      <c r="M305" s="140">
        <f>J305-K305-L305</f>
        <v>9</v>
      </c>
      <c r="N305" s="279">
        <f>F305*30</f>
        <v>21</v>
      </c>
    </row>
    <row r="306" spans="1:14" ht="15.75" thickBot="1">
      <c r="A306" s="69"/>
      <c r="B306" s="82" t="s">
        <v>41</v>
      </c>
      <c r="C306" s="177"/>
      <c r="D306" s="147">
        <f>SUM(D302:D305)</f>
        <v>8</v>
      </c>
      <c r="E306" s="148">
        <f>SUM(E302:E305)</f>
        <v>5.2</v>
      </c>
      <c r="F306" s="149">
        <f>SUM(F302:F305)</f>
        <v>2.8</v>
      </c>
      <c r="G306" s="150">
        <v>0</v>
      </c>
      <c r="H306" s="151" t="s">
        <v>42</v>
      </c>
      <c r="I306" s="151" t="s">
        <v>42</v>
      </c>
      <c r="J306" s="147">
        <f>SUM(J302:J305)</f>
        <v>156</v>
      </c>
      <c r="K306" s="149">
        <f>SUM(K302:K305)</f>
        <v>120</v>
      </c>
      <c r="L306" s="149">
        <f>SUM(L302:L305)</f>
        <v>0</v>
      </c>
      <c r="M306" s="208">
        <f>SUM(M302:M305)</f>
        <v>36</v>
      </c>
      <c r="N306" s="279">
        <f>SUM(N302:N305)</f>
        <v>84</v>
      </c>
    </row>
    <row r="307" spans="1:14" ht="15">
      <c r="A307" s="79"/>
      <c r="B307" s="94" t="s">
        <v>62</v>
      </c>
      <c r="C307" s="190"/>
      <c r="D307" s="221">
        <v>0</v>
      </c>
      <c r="E307" s="186">
        <v>0</v>
      </c>
      <c r="F307" s="187">
        <v>0</v>
      </c>
      <c r="G307" s="188">
        <v>0</v>
      </c>
      <c r="H307" s="189" t="s">
        <v>42</v>
      </c>
      <c r="I307" s="189" t="s">
        <v>42</v>
      </c>
      <c r="J307" s="194">
        <v>0</v>
      </c>
      <c r="K307" s="187">
        <v>0</v>
      </c>
      <c r="L307" s="187">
        <v>0</v>
      </c>
      <c r="M307" s="157">
        <v>0</v>
      </c>
      <c r="N307" s="197">
        <v>0</v>
      </c>
    </row>
    <row r="308" spans="1:14" ht="15.75" thickBot="1">
      <c r="A308" s="101"/>
      <c r="B308" s="124" t="s">
        <v>63</v>
      </c>
      <c r="C308" s="173"/>
      <c r="D308" s="174">
        <f>SUM(D302:D305)</f>
        <v>8</v>
      </c>
      <c r="E308" s="174">
        <f aca="true" t="shared" si="37" ref="E308:N308">SUM(E302:E305)</f>
        <v>5.2</v>
      </c>
      <c r="F308" s="174">
        <f t="shared" si="37"/>
        <v>2.8</v>
      </c>
      <c r="G308" s="174">
        <f t="shared" si="37"/>
        <v>0</v>
      </c>
      <c r="H308" s="174" t="s">
        <v>42</v>
      </c>
      <c r="I308" s="174" t="s">
        <v>42</v>
      </c>
      <c r="J308" s="174">
        <f t="shared" si="37"/>
        <v>156</v>
      </c>
      <c r="K308" s="174">
        <f t="shared" si="37"/>
        <v>120</v>
      </c>
      <c r="L308" s="174">
        <f t="shared" si="37"/>
        <v>0</v>
      </c>
      <c r="M308" s="174">
        <f t="shared" si="37"/>
        <v>36</v>
      </c>
      <c r="N308" s="174">
        <f t="shared" si="37"/>
        <v>84</v>
      </c>
    </row>
    <row r="309" spans="1:14" ht="15.75" thickBot="1">
      <c r="A309" s="61" t="s">
        <v>97</v>
      </c>
      <c r="B309" s="224" t="s">
        <v>68</v>
      </c>
      <c r="C309" s="59"/>
      <c r="D309" s="219"/>
      <c r="E309" s="129"/>
      <c r="F309" s="129"/>
      <c r="G309" s="129"/>
      <c r="H309" s="129"/>
      <c r="I309" s="129"/>
      <c r="J309" s="129"/>
      <c r="K309" s="129"/>
      <c r="L309" s="129"/>
      <c r="M309" s="129"/>
      <c r="N309" s="72"/>
    </row>
    <row r="310" spans="1:14" ht="15.75" thickBot="1">
      <c r="A310" s="93" t="s">
        <v>32</v>
      </c>
      <c r="B310" s="60" t="s">
        <v>87</v>
      </c>
      <c r="C310" s="190">
        <v>9</v>
      </c>
      <c r="D310" s="221">
        <v>2</v>
      </c>
      <c r="E310" s="154">
        <v>1.3</v>
      </c>
      <c r="F310" s="155">
        <f>D310-E310</f>
        <v>0.7</v>
      </c>
      <c r="G310" s="199">
        <v>2</v>
      </c>
      <c r="H310" s="189" t="s">
        <v>167</v>
      </c>
      <c r="I310" s="191" t="s">
        <v>34</v>
      </c>
      <c r="J310" s="194">
        <f>E310*30</f>
        <v>39</v>
      </c>
      <c r="K310" s="187">
        <v>0</v>
      </c>
      <c r="L310" s="187">
        <v>30</v>
      </c>
      <c r="M310" s="199">
        <f>J310-K310-L310</f>
        <v>9</v>
      </c>
      <c r="N310" s="279">
        <f>F310*30</f>
        <v>21</v>
      </c>
    </row>
    <row r="311" spans="1:14" ht="15.75" thickBot="1">
      <c r="A311" s="90"/>
      <c r="B311" s="59" t="s">
        <v>41</v>
      </c>
      <c r="C311" s="185"/>
      <c r="D311" s="180">
        <f>SUM(D310)</f>
        <v>2</v>
      </c>
      <c r="E311" s="181">
        <f>SUM(E310)</f>
        <v>1.3</v>
      </c>
      <c r="F311" s="182">
        <f>SUM(F310)</f>
        <v>0.7</v>
      </c>
      <c r="G311" s="183">
        <v>2</v>
      </c>
      <c r="H311" s="184" t="s">
        <v>42</v>
      </c>
      <c r="I311" s="184" t="s">
        <v>42</v>
      </c>
      <c r="J311" s="208">
        <f>SUM(J310)</f>
        <v>39</v>
      </c>
      <c r="K311" s="182">
        <f>SUM(K310)</f>
        <v>0</v>
      </c>
      <c r="L311" s="182">
        <v>30</v>
      </c>
      <c r="M311" s="183">
        <v>4</v>
      </c>
      <c r="N311" s="279">
        <v>18</v>
      </c>
    </row>
    <row r="312" spans="1:14" ht="15">
      <c r="A312" s="79"/>
      <c r="B312" s="76" t="s">
        <v>62</v>
      </c>
      <c r="C312" s="178"/>
      <c r="D312" s="153">
        <v>2</v>
      </c>
      <c r="E312" s="154">
        <v>1.3</v>
      </c>
      <c r="F312" s="155">
        <v>0.7</v>
      </c>
      <c r="G312" s="156">
        <v>2</v>
      </c>
      <c r="H312" s="139" t="s">
        <v>42</v>
      </c>
      <c r="I312" s="139" t="s">
        <v>42</v>
      </c>
      <c r="J312" s="142">
        <v>34</v>
      </c>
      <c r="K312" s="155">
        <v>0</v>
      </c>
      <c r="L312" s="155">
        <v>30</v>
      </c>
      <c r="M312" s="156">
        <v>4</v>
      </c>
      <c r="N312" s="197">
        <v>18</v>
      </c>
    </row>
    <row r="313" spans="1:14" ht="15.75" thickBot="1">
      <c r="A313" s="101"/>
      <c r="B313" s="124" t="s">
        <v>63</v>
      </c>
      <c r="C313" s="173"/>
      <c r="D313" s="174">
        <v>0</v>
      </c>
      <c r="E313" s="175">
        <v>0</v>
      </c>
      <c r="F313" s="176">
        <v>0</v>
      </c>
      <c r="G313" s="161">
        <v>0</v>
      </c>
      <c r="H313" s="145" t="s">
        <v>42</v>
      </c>
      <c r="I313" s="145" t="s">
        <v>42</v>
      </c>
      <c r="J313" s="146">
        <v>0</v>
      </c>
      <c r="K313" s="176">
        <v>0</v>
      </c>
      <c r="L313" s="176">
        <v>0</v>
      </c>
      <c r="M313" s="161">
        <v>0</v>
      </c>
      <c r="N313" s="145">
        <v>0</v>
      </c>
    </row>
    <row r="314" spans="1:14" ht="15.75" thickBot="1">
      <c r="A314" s="61" t="s">
        <v>156</v>
      </c>
      <c r="B314" s="84"/>
      <c r="C314" s="84"/>
      <c r="D314" s="84"/>
      <c r="E314" s="84"/>
      <c r="F314" s="84"/>
      <c r="G314" s="84"/>
      <c r="H314" s="111"/>
      <c r="I314" s="111"/>
      <c r="J314" s="84"/>
      <c r="K314" s="84"/>
      <c r="L314" s="84"/>
      <c r="M314" s="84"/>
      <c r="N314" s="85"/>
    </row>
    <row r="315" spans="1:14" ht="15.75" thickBot="1">
      <c r="A315" s="59" t="s">
        <v>32</v>
      </c>
      <c r="B315" s="85" t="s">
        <v>133</v>
      </c>
      <c r="C315" s="196">
        <v>9</v>
      </c>
      <c r="D315" s="181">
        <v>2</v>
      </c>
      <c r="E315" s="182">
        <v>1.15</v>
      </c>
      <c r="F315" s="182">
        <v>0.85</v>
      </c>
      <c r="G315" s="183">
        <v>2</v>
      </c>
      <c r="H315" s="196" t="s">
        <v>167</v>
      </c>
      <c r="I315" s="207" t="s">
        <v>40</v>
      </c>
      <c r="J315" s="185">
        <v>30</v>
      </c>
      <c r="K315" s="208">
        <v>0</v>
      </c>
      <c r="L315" s="182">
        <v>0</v>
      </c>
      <c r="M315" s="183">
        <v>30</v>
      </c>
      <c r="N315" s="184">
        <v>22</v>
      </c>
    </row>
    <row r="316" spans="1:14" ht="15.75" thickBot="1">
      <c r="A316" s="64"/>
      <c r="B316" s="102"/>
      <c r="C316" s="102"/>
      <c r="D316" s="84"/>
      <c r="E316" s="84"/>
      <c r="F316" s="84"/>
      <c r="G316" s="102"/>
      <c r="H316" s="114"/>
      <c r="I316" s="114"/>
      <c r="J316" s="84"/>
      <c r="K316" s="84"/>
      <c r="L316" s="84"/>
      <c r="M316" s="84"/>
      <c r="N316" s="103"/>
    </row>
    <row r="317" spans="1:14" ht="15">
      <c r="A317" s="287"/>
      <c r="B317" s="288" t="s">
        <v>169</v>
      </c>
      <c r="C317" s="139">
        <v>9</v>
      </c>
      <c r="D317" s="223">
        <f>SUM(D282,D284,D292,D294,D297,D302:D303,D310,D315)</f>
        <v>30</v>
      </c>
      <c r="E317" s="223">
        <f>SUM(E315,E310,E302:E303,E297,E294,E292,E284,E282)</f>
        <v>17.55</v>
      </c>
      <c r="F317" s="223">
        <f>SUM(F315,F310,F302:F303,F297,F294,F292,F284,F282)</f>
        <v>12.45</v>
      </c>
      <c r="G317" s="157">
        <f>SUM(G315,G310,G302:G303,G297,G294,G292,G284,G282)</f>
        <v>4</v>
      </c>
      <c r="H317" s="139" t="s">
        <v>42</v>
      </c>
      <c r="I317" s="139" t="s">
        <v>42</v>
      </c>
      <c r="J317" s="223">
        <f>SUM(J315,J310,J302:J303,J297,J294,J292,J284,J282)</f>
        <v>522</v>
      </c>
      <c r="K317" s="223">
        <f>SUM(K315,K310,K302:K303,K297,K294,K292,K284,K282)</f>
        <v>195</v>
      </c>
      <c r="L317" s="223">
        <f>SUM(L315,L310,L302:L303,L297,L294,L292,L284,L282)</f>
        <v>45</v>
      </c>
      <c r="M317" s="157">
        <f>SUM(M315,M310,M302:M303,M297,M294,M292,M284,M282)</f>
        <v>282</v>
      </c>
      <c r="N317" s="197">
        <f>SUM(N315,N310,N302:N303,N297,N294,N292,N284,N282)</f>
        <v>370</v>
      </c>
    </row>
    <row r="318" spans="1:14" ht="15.75" thickBot="1">
      <c r="A318" s="289"/>
      <c r="B318" s="290" t="s">
        <v>169</v>
      </c>
      <c r="C318" s="145">
        <v>10</v>
      </c>
      <c r="D318" s="175">
        <f>SUM(D283,D285:D286,D291,D293,D295:D296,D304:D305)</f>
        <v>30</v>
      </c>
      <c r="E318" s="175">
        <f>SUM(E304:E305,E295:E296,E293,E291,E285:E286,E283)</f>
        <v>17.1</v>
      </c>
      <c r="F318" s="175">
        <f>SUM(F304:F305,F295:F296,F293,F291,F285:F286,F283)</f>
        <v>12.9</v>
      </c>
      <c r="G318" s="161">
        <f>SUM(G304:G305,G295:G296,G293,G291,G285:G286,G283)</f>
        <v>0</v>
      </c>
      <c r="H318" s="145" t="s">
        <v>42</v>
      </c>
      <c r="I318" s="145" t="s">
        <v>42</v>
      </c>
      <c r="J318" s="175">
        <f>SUM(J304:J305,J295:J296,J293,J291,J285:J286,J283)</f>
        <v>513</v>
      </c>
      <c r="K318" s="175">
        <f>SUM(K304:K305,K295:K296,K293,K291,K285:K286,K283)</f>
        <v>210</v>
      </c>
      <c r="L318" s="175">
        <f>SUM(L304:L305,L295:L296,L293,L291,L285:L286,L283)</f>
        <v>45</v>
      </c>
      <c r="M318" s="161">
        <f>SUM(M304:M305,M295:M296,M293,M291,M285:M286,M283)</f>
        <v>258</v>
      </c>
      <c r="N318" s="204">
        <f>SUM(N304:N305,N295:N296,N293,N291,N285:N286,N283)</f>
        <v>387</v>
      </c>
    </row>
    <row r="319" spans="1:14" ht="15.75" thickBot="1">
      <c r="A319" s="64"/>
      <c r="B319" s="65"/>
      <c r="C319" s="66"/>
      <c r="D319" s="66"/>
      <c r="E319" s="66"/>
      <c r="F319" s="66"/>
      <c r="G319" s="84"/>
      <c r="H319" s="102"/>
      <c r="I319" s="102"/>
      <c r="J319" s="102"/>
      <c r="K319" s="102"/>
      <c r="L319" s="102"/>
      <c r="M319" s="102"/>
      <c r="N319" s="103"/>
    </row>
    <row r="320" spans="1:14" ht="15.75" thickBot="1">
      <c r="A320" s="291"/>
      <c r="B320" s="292" t="s">
        <v>88</v>
      </c>
      <c r="C320" s="196" t="s">
        <v>42</v>
      </c>
      <c r="D320" s="180">
        <f>D317+D318</f>
        <v>60</v>
      </c>
      <c r="E320" s="182">
        <f>E317+E318</f>
        <v>34.650000000000006</v>
      </c>
      <c r="F320" s="182">
        <f>F317+F318</f>
        <v>25.35</v>
      </c>
      <c r="G320" s="184">
        <f>G317+G318</f>
        <v>4</v>
      </c>
      <c r="H320" s="196" t="s">
        <v>42</v>
      </c>
      <c r="I320" s="184" t="s">
        <v>42</v>
      </c>
      <c r="J320" s="293">
        <f>J317+J318</f>
        <v>1035</v>
      </c>
      <c r="K320" s="303">
        <f>K317+K318</f>
        <v>405</v>
      </c>
      <c r="L320" s="303">
        <f>L317+L318</f>
        <v>90</v>
      </c>
      <c r="M320" s="296">
        <f>M317+M318</f>
        <v>540</v>
      </c>
      <c r="N320" s="282">
        <f>N317+N318</f>
        <v>757</v>
      </c>
    </row>
    <row r="321" spans="1:14" ht="15">
      <c r="A321" s="105"/>
      <c r="B321" s="105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</row>
    <row r="322" spans="1:14" ht="15">
      <c r="A322" s="66"/>
      <c r="B322" s="65" t="s">
        <v>58</v>
      </c>
      <c r="C322" s="66"/>
      <c r="D322" s="66"/>
      <c r="E322" s="66"/>
      <c r="F322" s="66"/>
      <c r="G322" s="102"/>
      <c r="H322" s="102"/>
      <c r="I322" s="102"/>
      <c r="J322" s="102"/>
      <c r="K322" s="102"/>
      <c r="L322" s="102"/>
      <c r="M322" s="102"/>
      <c r="N322" s="102"/>
    </row>
    <row r="323" spans="1:14" ht="15">
      <c r="A323" s="66"/>
      <c r="B323" s="65"/>
      <c r="C323" s="66"/>
      <c r="D323" s="66"/>
      <c r="E323" s="66"/>
      <c r="F323" s="66"/>
      <c r="G323" s="102"/>
      <c r="H323" s="102"/>
      <c r="I323" s="102"/>
      <c r="J323" s="102"/>
      <c r="K323" s="102"/>
      <c r="L323" s="102"/>
      <c r="M323" s="102"/>
      <c r="N323" s="102"/>
    </row>
    <row r="324" spans="1:14" ht="15">
      <c r="A324" s="44"/>
      <c r="B324" s="43"/>
      <c r="C324" s="44"/>
      <c r="D324" s="44"/>
      <c r="E324" s="44"/>
      <c r="F324" s="44"/>
      <c r="G324" s="8"/>
      <c r="H324" s="8"/>
      <c r="I324" s="8"/>
      <c r="J324" s="8"/>
      <c r="K324" s="8"/>
      <c r="L324" s="8"/>
      <c r="M324" s="8"/>
      <c r="N324" s="8"/>
    </row>
    <row r="325" spans="1:14" ht="15">
      <c r="A325" s="44"/>
      <c r="B325" s="43"/>
      <c r="C325" s="44"/>
      <c r="D325" s="44"/>
      <c r="E325" s="44"/>
      <c r="F325" s="44"/>
      <c r="G325" s="8"/>
      <c r="H325" s="8"/>
      <c r="I325" s="8"/>
      <c r="J325" s="8"/>
      <c r="K325" s="8"/>
      <c r="L325" s="8"/>
      <c r="M325" s="8"/>
      <c r="N325" s="8"/>
    </row>
    <row r="326" spans="1:14" ht="15">
      <c r="A326" s="44"/>
      <c r="B326" s="43"/>
      <c r="C326" s="44"/>
      <c r="D326" s="44"/>
      <c r="E326" s="44"/>
      <c r="F326" s="44"/>
      <c r="G326" s="8"/>
      <c r="H326" s="8"/>
      <c r="I326" s="8"/>
      <c r="J326" s="8"/>
      <c r="K326" s="8"/>
      <c r="L326" s="8"/>
      <c r="M326" s="8"/>
      <c r="N326" s="8"/>
    </row>
    <row r="327" spans="1:14" ht="15">
      <c r="A327" s="44"/>
      <c r="B327" s="43"/>
      <c r="C327" s="44"/>
      <c r="D327" s="44"/>
      <c r="E327" s="44"/>
      <c r="F327" s="44"/>
      <c r="G327" s="8"/>
      <c r="H327" s="8"/>
      <c r="I327" s="8"/>
      <c r="J327" s="8"/>
      <c r="K327" s="8"/>
      <c r="L327" s="8"/>
      <c r="M327" s="8"/>
      <c r="N327" s="8"/>
    </row>
    <row r="328" spans="1:14" ht="15">
      <c r="A328" s="44"/>
      <c r="B328" s="43"/>
      <c r="C328" s="44"/>
      <c r="D328" s="44"/>
      <c r="E328" s="44"/>
      <c r="F328" s="44"/>
      <c r="G328" s="8"/>
      <c r="H328" s="8"/>
      <c r="I328" s="8"/>
      <c r="J328" s="8"/>
      <c r="K328" s="8"/>
      <c r="L328" s="8"/>
      <c r="M328" s="8"/>
      <c r="N328" s="8"/>
    </row>
    <row r="329" spans="1:14" ht="15">
      <c r="A329" s="44"/>
      <c r="B329" s="43"/>
      <c r="C329" s="44"/>
      <c r="D329" s="44"/>
      <c r="E329" s="44"/>
      <c r="F329" s="44"/>
      <c r="G329" s="8"/>
      <c r="H329" s="8"/>
      <c r="I329" s="8"/>
      <c r="J329" s="8"/>
      <c r="K329" s="8"/>
      <c r="L329" s="8"/>
      <c r="M329" s="8"/>
      <c r="N329" s="8"/>
    </row>
    <row r="330" spans="1:14" ht="15">
      <c r="A330" s="44"/>
      <c r="B330" s="43"/>
      <c r="C330" s="44"/>
      <c r="D330" s="44"/>
      <c r="E330" s="44"/>
      <c r="F330" s="44"/>
      <c r="G330" s="8"/>
      <c r="H330" s="8"/>
      <c r="I330" s="8"/>
      <c r="J330" s="8"/>
      <c r="K330" s="8"/>
      <c r="L330" s="8"/>
      <c r="M330" s="8"/>
      <c r="N330" s="8"/>
    </row>
    <row r="331" spans="1:14" ht="15">
      <c r="A331" s="44"/>
      <c r="B331" s="43"/>
      <c r="C331" s="44"/>
      <c r="D331" s="44"/>
      <c r="E331" s="44"/>
      <c r="F331" s="44"/>
      <c r="G331" s="8"/>
      <c r="H331" s="8"/>
      <c r="I331" s="8"/>
      <c r="J331" s="8"/>
      <c r="K331" s="8"/>
      <c r="L331" s="8"/>
      <c r="M331" s="8"/>
      <c r="N331" s="8"/>
    </row>
    <row r="332" spans="1:14" ht="15.75" thickBot="1">
      <c r="A332" s="44"/>
      <c r="B332" s="358" t="s">
        <v>89</v>
      </c>
      <c r="C332" s="358"/>
      <c r="D332" s="358"/>
      <c r="E332" s="358"/>
      <c r="F332" s="44"/>
      <c r="G332" s="8"/>
      <c r="H332" s="8"/>
      <c r="I332" s="8"/>
      <c r="J332" s="8"/>
      <c r="K332" s="8"/>
      <c r="L332" s="8"/>
      <c r="M332" s="8"/>
      <c r="N332" s="8"/>
    </row>
    <row r="333" spans="1:14" ht="15">
      <c r="A333" s="3" t="s">
        <v>1</v>
      </c>
      <c r="B333" s="25"/>
      <c r="C333" s="26"/>
      <c r="D333" s="359" t="s">
        <v>2</v>
      </c>
      <c r="E333" s="360"/>
      <c r="F333" s="360"/>
      <c r="G333" s="1" t="s">
        <v>3</v>
      </c>
      <c r="H333" s="2"/>
      <c r="I333" s="3"/>
      <c r="J333" s="359" t="s">
        <v>6</v>
      </c>
      <c r="K333" s="360"/>
      <c r="L333" s="360"/>
      <c r="M333" s="360"/>
      <c r="N333" s="346" t="s">
        <v>134</v>
      </c>
    </row>
    <row r="334" spans="1:14" ht="15">
      <c r="A334" s="9"/>
      <c r="B334" s="27" t="s">
        <v>7</v>
      </c>
      <c r="C334" s="4" t="s">
        <v>90</v>
      </c>
      <c r="D334" s="28" t="s">
        <v>9</v>
      </c>
      <c r="E334" s="5" t="s">
        <v>10</v>
      </c>
      <c r="F334" s="6" t="s">
        <v>11</v>
      </c>
      <c r="G334" s="7" t="s">
        <v>12</v>
      </c>
      <c r="H334" s="8" t="s">
        <v>91</v>
      </c>
      <c r="I334" s="28" t="s">
        <v>90</v>
      </c>
      <c r="J334" s="29" t="s">
        <v>9</v>
      </c>
      <c r="K334" s="361" t="s">
        <v>15</v>
      </c>
      <c r="L334" s="362"/>
      <c r="M334" s="226" t="s">
        <v>16</v>
      </c>
      <c r="N334" s="347"/>
    </row>
    <row r="335" spans="1:14" ht="15">
      <c r="A335" s="31"/>
      <c r="B335" s="27" t="s">
        <v>17</v>
      </c>
      <c r="C335" s="4"/>
      <c r="D335" s="9"/>
      <c r="E335" s="5" t="s">
        <v>18</v>
      </c>
      <c r="F335" s="10" t="s">
        <v>19</v>
      </c>
      <c r="G335" s="11" t="s">
        <v>92</v>
      </c>
      <c r="H335" s="8"/>
      <c r="I335" s="12"/>
      <c r="J335" s="13"/>
      <c r="K335" s="14" t="s">
        <v>22</v>
      </c>
      <c r="L335" s="15" t="s">
        <v>93</v>
      </c>
      <c r="M335" s="128"/>
      <c r="N335" s="347"/>
    </row>
    <row r="336" spans="1:14" ht="15">
      <c r="A336" s="9"/>
      <c r="B336" s="27"/>
      <c r="C336" s="8"/>
      <c r="D336" s="9"/>
      <c r="E336" s="5" t="s">
        <v>23</v>
      </c>
      <c r="F336" s="10" t="s">
        <v>24</v>
      </c>
      <c r="G336" s="11" t="s">
        <v>94</v>
      </c>
      <c r="H336" s="8"/>
      <c r="I336" s="9"/>
      <c r="J336" s="17"/>
      <c r="K336" s="32"/>
      <c r="L336" s="18"/>
      <c r="M336" s="56"/>
      <c r="N336" s="347"/>
    </row>
    <row r="337" spans="1:14" ht="15">
      <c r="A337" s="9"/>
      <c r="B337" s="33"/>
      <c r="C337" s="34"/>
      <c r="D337" s="9"/>
      <c r="E337" s="5" t="s">
        <v>27</v>
      </c>
      <c r="F337" s="10"/>
      <c r="G337" s="11" t="s">
        <v>28</v>
      </c>
      <c r="H337" s="8"/>
      <c r="I337" s="9"/>
      <c r="J337" s="17"/>
      <c r="K337" s="32"/>
      <c r="L337" s="5"/>
      <c r="M337" s="10"/>
      <c r="N337" s="347"/>
    </row>
    <row r="338" spans="1:14" ht="15">
      <c r="A338" s="9"/>
      <c r="B338" s="33"/>
      <c r="C338" s="34"/>
      <c r="D338" s="9"/>
      <c r="E338" s="5"/>
      <c r="F338" s="10"/>
      <c r="G338" s="11"/>
      <c r="H338" s="8"/>
      <c r="I338" s="9"/>
      <c r="J338" s="17"/>
      <c r="K338" s="32"/>
      <c r="L338" s="5"/>
      <c r="M338" s="10"/>
      <c r="N338" s="347"/>
    </row>
    <row r="339" spans="1:14" ht="15.75" thickBot="1">
      <c r="A339" s="35"/>
      <c r="B339" s="36"/>
      <c r="C339" s="24"/>
      <c r="D339" s="35"/>
      <c r="E339" s="20"/>
      <c r="F339" s="21"/>
      <c r="G339" s="20"/>
      <c r="H339" s="24"/>
      <c r="I339" s="35"/>
      <c r="J339" s="37"/>
      <c r="K339" s="38"/>
      <c r="L339" s="20"/>
      <c r="M339" s="21"/>
      <c r="N339" s="348"/>
    </row>
    <row r="340" spans="1:15" ht="15.75" thickBot="1">
      <c r="A340" s="344"/>
      <c r="B340" s="291" t="s">
        <v>95</v>
      </c>
      <c r="C340" s="109" t="s">
        <v>42</v>
      </c>
      <c r="D340" s="180">
        <f>SUM(D64,D133,D201,D266,D320)</f>
        <v>300</v>
      </c>
      <c r="E340" s="180">
        <f aca="true" t="shared" si="38" ref="E340:N340">SUM(E64,E133,E201,E266,E320)</f>
        <v>182.50000000000003</v>
      </c>
      <c r="F340" s="180">
        <f t="shared" si="38"/>
        <v>117.5</v>
      </c>
      <c r="G340" s="180">
        <f t="shared" si="38"/>
        <v>34</v>
      </c>
      <c r="H340" s="180" t="s">
        <v>42</v>
      </c>
      <c r="I340" s="180" t="s">
        <v>42</v>
      </c>
      <c r="J340" s="180">
        <f t="shared" si="38"/>
        <v>5366.5</v>
      </c>
      <c r="K340" s="180">
        <f t="shared" si="38"/>
        <v>2307</v>
      </c>
      <c r="L340" s="180">
        <f t="shared" si="38"/>
        <v>1050</v>
      </c>
      <c r="M340" s="180">
        <f t="shared" si="38"/>
        <v>2009.5</v>
      </c>
      <c r="N340" s="180">
        <f t="shared" si="38"/>
        <v>3540.5</v>
      </c>
      <c r="O340" s="305"/>
    </row>
    <row r="341" spans="1:14" ht="15.75" thickBot="1">
      <c r="A341" s="345"/>
      <c r="B341" s="291" t="s">
        <v>96</v>
      </c>
      <c r="C341" s="70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304"/>
    </row>
    <row r="342" spans="1:14" ht="15.75" thickBot="1">
      <c r="A342" s="64" t="s">
        <v>30</v>
      </c>
      <c r="B342" s="66" t="s">
        <v>31</v>
      </c>
      <c r="C342" s="102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191"/>
    </row>
    <row r="343" spans="1:14" ht="15.75" thickBot="1">
      <c r="A343" s="90"/>
      <c r="B343" s="59" t="s">
        <v>41</v>
      </c>
      <c r="C343" s="104" t="s">
        <v>42</v>
      </c>
      <c r="D343" s="180">
        <f aca="true" t="shared" si="39" ref="D343:G344">SUM(D26,D82,D152)</f>
        <v>14</v>
      </c>
      <c r="E343" s="180">
        <f t="shared" si="39"/>
        <v>9.899999999999999</v>
      </c>
      <c r="F343" s="180">
        <f t="shared" si="39"/>
        <v>4.1</v>
      </c>
      <c r="G343" s="180">
        <f t="shared" si="39"/>
        <v>2</v>
      </c>
      <c r="H343" s="181" t="s">
        <v>42</v>
      </c>
      <c r="I343" s="183" t="s">
        <v>42</v>
      </c>
      <c r="J343" s="180">
        <f aca="true" t="shared" si="40" ref="J343:N345">SUM(J26,J82,J152)</f>
        <v>297</v>
      </c>
      <c r="K343" s="180">
        <f t="shared" si="40"/>
        <v>30</v>
      </c>
      <c r="L343" s="180">
        <f t="shared" si="40"/>
        <v>210</v>
      </c>
      <c r="M343" s="180">
        <f t="shared" si="40"/>
        <v>57</v>
      </c>
      <c r="N343" s="282">
        <f t="shared" si="40"/>
        <v>123</v>
      </c>
    </row>
    <row r="344" spans="1:14" ht="15.75" thickBot="1">
      <c r="A344" s="79"/>
      <c r="B344" s="94" t="s">
        <v>62</v>
      </c>
      <c r="C344" s="110" t="s">
        <v>42</v>
      </c>
      <c r="D344" s="180">
        <f t="shared" si="39"/>
        <v>2</v>
      </c>
      <c r="E344" s="180">
        <f t="shared" si="39"/>
        <v>2</v>
      </c>
      <c r="F344" s="180">
        <f t="shared" si="39"/>
        <v>0</v>
      </c>
      <c r="G344" s="180">
        <f t="shared" si="39"/>
        <v>2</v>
      </c>
      <c r="H344" s="231" t="s">
        <v>42</v>
      </c>
      <c r="I344" s="183" t="s">
        <v>42</v>
      </c>
      <c r="J344" s="180">
        <f t="shared" si="40"/>
        <v>60</v>
      </c>
      <c r="K344" s="180">
        <f t="shared" si="40"/>
        <v>0</v>
      </c>
      <c r="L344" s="180">
        <f t="shared" si="40"/>
        <v>60</v>
      </c>
      <c r="M344" s="180">
        <f t="shared" si="40"/>
        <v>0</v>
      </c>
      <c r="N344" s="196">
        <f t="shared" si="40"/>
        <v>0</v>
      </c>
    </row>
    <row r="345" spans="1:14" ht="15.75" thickBot="1">
      <c r="A345" s="83"/>
      <c r="B345" s="59" t="s">
        <v>63</v>
      </c>
      <c r="C345" s="104" t="s">
        <v>42</v>
      </c>
      <c r="D345" s="180">
        <f>SUM(D28,D84,D154)</f>
        <v>12</v>
      </c>
      <c r="E345" s="180">
        <f>SUM(E28,E84,E154)</f>
        <v>8.7</v>
      </c>
      <c r="F345" s="180">
        <f>SUM(F28,F84,F154)</f>
        <v>3.3</v>
      </c>
      <c r="G345" s="183">
        <f>G28</f>
        <v>0</v>
      </c>
      <c r="H345" s="181" t="s">
        <v>42</v>
      </c>
      <c r="I345" s="182" t="s">
        <v>42</v>
      </c>
      <c r="J345" s="180">
        <f t="shared" si="40"/>
        <v>261</v>
      </c>
      <c r="K345" s="180">
        <f t="shared" si="40"/>
        <v>30</v>
      </c>
      <c r="L345" s="180">
        <f t="shared" si="40"/>
        <v>180</v>
      </c>
      <c r="M345" s="180">
        <f t="shared" si="40"/>
        <v>51</v>
      </c>
      <c r="N345" s="196">
        <f t="shared" si="40"/>
        <v>99</v>
      </c>
    </row>
    <row r="346" spans="1:14" ht="15.75" thickBot="1">
      <c r="A346" s="61" t="s">
        <v>43</v>
      </c>
      <c r="B346" s="62" t="s">
        <v>44</v>
      </c>
      <c r="C346" s="111"/>
      <c r="D346" s="232"/>
      <c r="E346" s="232"/>
      <c r="F346" s="232"/>
      <c r="G346" s="207"/>
      <c r="H346" s="182"/>
      <c r="I346" s="182"/>
      <c r="J346" s="207"/>
      <c r="K346" s="207"/>
      <c r="L346" s="207"/>
      <c r="M346" s="207"/>
      <c r="N346" s="184"/>
    </row>
    <row r="347" spans="1:14" ht="15.75" thickBot="1">
      <c r="A347" s="90"/>
      <c r="B347" s="59" t="s">
        <v>41</v>
      </c>
      <c r="C347" s="112" t="s">
        <v>42</v>
      </c>
      <c r="D347" s="180">
        <f aca="true" t="shared" si="41" ref="D347:G349">SUM(D287,D228,D168,D88,D34)</f>
        <v>85.5</v>
      </c>
      <c r="E347" s="180">
        <f t="shared" si="41"/>
        <v>50.150000000000006</v>
      </c>
      <c r="F347" s="180">
        <f t="shared" si="41"/>
        <v>35.35</v>
      </c>
      <c r="G347" s="180">
        <f t="shared" si="41"/>
        <v>0</v>
      </c>
      <c r="H347" s="181" t="s">
        <v>42</v>
      </c>
      <c r="I347" s="183" t="s">
        <v>42</v>
      </c>
      <c r="J347" s="180">
        <f aca="true" t="shared" si="42" ref="J347:N349">SUM(J287,J228,J168,J88,J34)</f>
        <v>1504.5</v>
      </c>
      <c r="K347" s="180">
        <f t="shared" si="42"/>
        <v>840</v>
      </c>
      <c r="L347" s="180">
        <f t="shared" si="42"/>
        <v>210</v>
      </c>
      <c r="M347" s="180">
        <f t="shared" si="42"/>
        <v>454.5</v>
      </c>
      <c r="N347" s="282">
        <f t="shared" si="42"/>
        <v>1058.5</v>
      </c>
    </row>
    <row r="348" spans="1:14" ht="15.75" thickBot="1">
      <c r="A348" s="90"/>
      <c r="B348" s="59" t="s">
        <v>62</v>
      </c>
      <c r="C348" s="104" t="s">
        <v>42</v>
      </c>
      <c r="D348" s="180">
        <f t="shared" si="41"/>
        <v>0</v>
      </c>
      <c r="E348" s="180">
        <f t="shared" si="41"/>
        <v>0</v>
      </c>
      <c r="F348" s="180">
        <f t="shared" si="41"/>
        <v>0</v>
      </c>
      <c r="G348" s="180">
        <f t="shared" si="41"/>
        <v>0</v>
      </c>
      <c r="H348" s="181" t="s">
        <v>42</v>
      </c>
      <c r="I348" s="183" t="s">
        <v>42</v>
      </c>
      <c r="J348" s="180">
        <f t="shared" si="42"/>
        <v>0</v>
      </c>
      <c r="K348" s="180">
        <f t="shared" si="42"/>
        <v>0</v>
      </c>
      <c r="L348" s="180">
        <f t="shared" si="42"/>
        <v>0</v>
      </c>
      <c r="M348" s="180">
        <f t="shared" si="42"/>
        <v>0</v>
      </c>
      <c r="N348" s="196">
        <f t="shared" si="42"/>
        <v>0</v>
      </c>
    </row>
    <row r="349" spans="1:14" ht="15.75" thickBot="1">
      <c r="A349" s="93"/>
      <c r="B349" s="60" t="s">
        <v>63</v>
      </c>
      <c r="C349" s="113" t="s">
        <v>42</v>
      </c>
      <c r="D349" s="180">
        <f t="shared" si="41"/>
        <v>0</v>
      </c>
      <c r="E349" s="180">
        <f t="shared" si="41"/>
        <v>0</v>
      </c>
      <c r="F349" s="180">
        <f t="shared" si="41"/>
        <v>0</v>
      </c>
      <c r="G349" s="180">
        <f t="shared" si="41"/>
        <v>0</v>
      </c>
      <c r="H349" s="186" t="s">
        <v>42</v>
      </c>
      <c r="I349" s="150" t="s">
        <v>42</v>
      </c>
      <c r="J349" s="180">
        <f t="shared" si="42"/>
        <v>0</v>
      </c>
      <c r="K349" s="180">
        <f t="shared" si="42"/>
        <v>0</v>
      </c>
      <c r="L349" s="180">
        <f t="shared" si="42"/>
        <v>0</v>
      </c>
      <c r="M349" s="180">
        <f t="shared" si="42"/>
        <v>0</v>
      </c>
      <c r="N349" s="196">
        <f t="shared" si="42"/>
        <v>0</v>
      </c>
    </row>
    <row r="350" spans="1:14" ht="15.75" thickBot="1">
      <c r="A350" s="61" t="s">
        <v>47</v>
      </c>
      <c r="B350" s="62" t="s">
        <v>48</v>
      </c>
      <c r="C350" s="111"/>
      <c r="D350" s="232"/>
      <c r="E350" s="232"/>
      <c r="F350" s="232"/>
      <c r="G350" s="207"/>
      <c r="H350" s="207"/>
      <c r="I350" s="207"/>
      <c r="J350" s="207"/>
      <c r="K350" s="207"/>
      <c r="L350" s="207"/>
      <c r="M350" s="207"/>
      <c r="N350" s="184"/>
    </row>
    <row r="351" spans="1:14" ht="15.75" thickBot="1">
      <c r="A351" s="90"/>
      <c r="B351" s="59" t="s">
        <v>41</v>
      </c>
      <c r="C351" s="112" t="s">
        <v>42</v>
      </c>
      <c r="D351" s="180">
        <f aca="true" t="shared" si="43" ref="D351:G353">SUM(D298,D236,D175,D100,D49)</f>
        <v>111</v>
      </c>
      <c r="E351" s="180">
        <f t="shared" si="43"/>
        <v>63.35000000000001</v>
      </c>
      <c r="F351" s="180">
        <f t="shared" si="43"/>
        <v>47.64999999999999</v>
      </c>
      <c r="G351" s="180">
        <f t="shared" si="43"/>
        <v>0</v>
      </c>
      <c r="H351" s="148" t="s">
        <v>42</v>
      </c>
      <c r="I351" s="149" t="s">
        <v>42</v>
      </c>
      <c r="J351" s="180">
        <f aca="true" t="shared" si="44" ref="J351:N353">SUM(J298,J236,J175,J100,J49)</f>
        <v>1834.5</v>
      </c>
      <c r="K351" s="180">
        <f t="shared" si="44"/>
        <v>720</v>
      </c>
      <c r="L351" s="180">
        <f t="shared" si="44"/>
        <v>225</v>
      </c>
      <c r="M351" s="180">
        <f t="shared" si="44"/>
        <v>889.5</v>
      </c>
      <c r="N351" s="282">
        <f t="shared" si="44"/>
        <v>1471.5</v>
      </c>
    </row>
    <row r="352" spans="1:14" ht="15.75" thickBot="1">
      <c r="A352" s="90"/>
      <c r="B352" s="59" t="s">
        <v>62</v>
      </c>
      <c r="C352" s="104" t="s">
        <v>42</v>
      </c>
      <c r="D352" s="180">
        <f t="shared" si="43"/>
        <v>0</v>
      </c>
      <c r="E352" s="180">
        <f t="shared" si="43"/>
        <v>0</v>
      </c>
      <c r="F352" s="180">
        <f t="shared" si="43"/>
        <v>0</v>
      </c>
      <c r="G352" s="180">
        <f t="shared" si="43"/>
        <v>0</v>
      </c>
      <c r="H352" s="181" t="s">
        <v>42</v>
      </c>
      <c r="I352" s="182" t="s">
        <v>42</v>
      </c>
      <c r="J352" s="180">
        <f t="shared" si="44"/>
        <v>0</v>
      </c>
      <c r="K352" s="180">
        <f t="shared" si="44"/>
        <v>0</v>
      </c>
      <c r="L352" s="180">
        <f t="shared" si="44"/>
        <v>0</v>
      </c>
      <c r="M352" s="180">
        <f t="shared" si="44"/>
        <v>0</v>
      </c>
      <c r="N352" s="196">
        <f t="shared" si="44"/>
        <v>0</v>
      </c>
    </row>
    <row r="353" spans="1:14" ht="15.75" thickBot="1">
      <c r="A353" s="93"/>
      <c r="B353" s="60" t="s">
        <v>63</v>
      </c>
      <c r="C353" s="113" t="s">
        <v>42</v>
      </c>
      <c r="D353" s="180">
        <f t="shared" si="43"/>
        <v>30</v>
      </c>
      <c r="E353" s="180">
        <f t="shared" si="43"/>
        <v>17</v>
      </c>
      <c r="F353" s="180">
        <f t="shared" si="43"/>
        <v>13</v>
      </c>
      <c r="G353" s="180">
        <f t="shared" si="43"/>
        <v>0</v>
      </c>
      <c r="H353" s="186" t="s">
        <v>42</v>
      </c>
      <c r="I353" s="187" t="s">
        <v>42</v>
      </c>
      <c r="J353" s="180">
        <f t="shared" si="44"/>
        <v>510</v>
      </c>
      <c r="K353" s="180">
        <f t="shared" si="44"/>
        <v>0</v>
      </c>
      <c r="L353" s="180">
        <f t="shared" si="44"/>
        <v>60</v>
      </c>
      <c r="M353" s="180">
        <f t="shared" si="44"/>
        <v>450</v>
      </c>
      <c r="N353" s="196">
        <f t="shared" si="44"/>
        <v>390</v>
      </c>
    </row>
    <row r="354" spans="1:14" ht="15.75" thickBot="1">
      <c r="A354" s="61" t="s">
        <v>97</v>
      </c>
      <c r="B354" s="62" t="s">
        <v>98</v>
      </c>
      <c r="C354" s="111"/>
      <c r="D354" s="62"/>
      <c r="E354" s="62"/>
      <c r="F354" s="62"/>
      <c r="G354" s="84"/>
      <c r="H354" s="111"/>
      <c r="I354" s="111"/>
      <c r="J354" s="84"/>
      <c r="K354" s="84"/>
      <c r="L354" s="84"/>
      <c r="M354" s="84"/>
      <c r="N354" s="85"/>
    </row>
    <row r="355" spans="1:14" ht="15.75" thickBot="1">
      <c r="A355" s="90"/>
      <c r="B355" s="59" t="s">
        <v>41</v>
      </c>
      <c r="C355" s="112" t="s">
        <v>42</v>
      </c>
      <c r="D355" s="180">
        <f>SUM(D55,D108,D183,D246,D306)</f>
        <v>40</v>
      </c>
      <c r="E355" s="180">
        <f aca="true" t="shared" si="45" ref="E355:N355">SUM(E55,E108,E183,E246,E306)</f>
        <v>27.799999999999997</v>
      </c>
      <c r="F355" s="180">
        <f t="shared" si="45"/>
        <v>12.2</v>
      </c>
      <c r="G355" s="180">
        <f t="shared" si="45"/>
        <v>0</v>
      </c>
      <c r="H355" s="180" t="s">
        <v>42</v>
      </c>
      <c r="I355" s="180" t="s">
        <v>42</v>
      </c>
      <c r="J355" s="180">
        <f t="shared" si="45"/>
        <v>834</v>
      </c>
      <c r="K355" s="180">
        <f t="shared" si="45"/>
        <v>540</v>
      </c>
      <c r="L355" s="180">
        <f t="shared" si="45"/>
        <v>60</v>
      </c>
      <c r="M355" s="180">
        <f t="shared" si="45"/>
        <v>234</v>
      </c>
      <c r="N355" s="180">
        <f t="shared" si="45"/>
        <v>366</v>
      </c>
    </row>
    <row r="356" spans="1:14" ht="15.75" thickBot="1">
      <c r="A356" s="90"/>
      <c r="B356" s="59" t="s">
        <v>62</v>
      </c>
      <c r="C356" s="104" t="s">
        <v>42</v>
      </c>
      <c r="D356" s="180">
        <v>0</v>
      </c>
      <c r="E356" s="180">
        <v>0</v>
      </c>
      <c r="F356" s="180">
        <v>0</v>
      </c>
      <c r="G356" s="180">
        <v>0</v>
      </c>
      <c r="H356" s="181" t="s">
        <v>42</v>
      </c>
      <c r="I356" s="183" t="s">
        <v>42</v>
      </c>
      <c r="J356" s="180">
        <v>0</v>
      </c>
      <c r="K356" s="180">
        <v>0</v>
      </c>
      <c r="L356" s="180">
        <f>SUM(L307,L247,L184,L109,L54)</f>
        <v>0</v>
      </c>
      <c r="M356" s="180">
        <v>0</v>
      </c>
      <c r="N356" s="282">
        <v>0</v>
      </c>
    </row>
    <row r="357" spans="1:14" ht="15.75" thickBot="1">
      <c r="A357" s="93"/>
      <c r="B357" s="60" t="s">
        <v>63</v>
      </c>
      <c r="C357" s="113" t="s">
        <v>42</v>
      </c>
      <c r="D357" s="180">
        <f>SUM(D57,D110,D185,D248,D308)</f>
        <v>36</v>
      </c>
      <c r="E357" s="180">
        <f aca="true" t="shared" si="46" ref="E357:N357">SUM(E57,E110,E185,E248,E308)</f>
        <v>23.799999999999997</v>
      </c>
      <c r="F357" s="180">
        <f t="shared" si="46"/>
        <v>12.2</v>
      </c>
      <c r="G357" s="180">
        <f t="shared" si="46"/>
        <v>0</v>
      </c>
      <c r="H357" s="180" t="s">
        <v>42</v>
      </c>
      <c r="I357" s="180" t="s">
        <v>42</v>
      </c>
      <c r="J357" s="180">
        <f t="shared" si="46"/>
        <v>714</v>
      </c>
      <c r="K357" s="180">
        <f t="shared" si="46"/>
        <v>540</v>
      </c>
      <c r="L357" s="180">
        <f t="shared" si="46"/>
        <v>0</v>
      </c>
      <c r="M357" s="180">
        <f t="shared" si="46"/>
        <v>154</v>
      </c>
      <c r="N357" s="180">
        <f t="shared" si="46"/>
        <v>366</v>
      </c>
    </row>
    <row r="358" spans="1:14" ht="15.75" thickBot="1">
      <c r="A358" s="61" t="s">
        <v>67</v>
      </c>
      <c r="B358" s="62" t="s">
        <v>99</v>
      </c>
      <c r="C358" s="111"/>
      <c r="D358" s="84"/>
      <c r="E358" s="84"/>
      <c r="F358" s="84"/>
      <c r="G358" s="84"/>
      <c r="H358" s="111"/>
      <c r="I358" s="111"/>
      <c r="J358" s="84"/>
      <c r="K358" s="84"/>
      <c r="L358" s="84"/>
      <c r="M358" s="84"/>
      <c r="N358" s="85"/>
    </row>
    <row r="359" spans="1:14" ht="15.75" thickBot="1">
      <c r="A359" s="69"/>
      <c r="B359" s="59" t="s">
        <v>41</v>
      </c>
      <c r="C359" s="112" t="s">
        <v>42</v>
      </c>
      <c r="D359" s="180">
        <f aca="true" t="shared" si="47" ref="D359:G361">D120+D192+D254+D311</f>
        <v>32</v>
      </c>
      <c r="E359" s="182">
        <f t="shared" si="47"/>
        <v>20.400000000000002</v>
      </c>
      <c r="F359" s="182">
        <f t="shared" si="47"/>
        <v>11.599999999999998</v>
      </c>
      <c r="G359" s="184">
        <f t="shared" si="47"/>
        <v>17</v>
      </c>
      <c r="H359" s="148" t="s">
        <v>42</v>
      </c>
      <c r="I359" s="149" t="s">
        <v>42</v>
      </c>
      <c r="J359" s="180">
        <f aca="true" t="shared" si="48" ref="J359:N361">J120+J192+J254+J311</f>
        <v>612</v>
      </c>
      <c r="K359" s="182">
        <f t="shared" si="48"/>
        <v>180</v>
      </c>
      <c r="L359" s="182">
        <f t="shared" si="48"/>
        <v>300</v>
      </c>
      <c r="M359" s="148">
        <f t="shared" si="48"/>
        <v>127</v>
      </c>
      <c r="N359" s="198">
        <f t="shared" si="48"/>
        <v>345</v>
      </c>
    </row>
    <row r="360" spans="1:14" ht="15.75" thickBot="1">
      <c r="A360" s="93"/>
      <c r="B360" s="94" t="s">
        <v>62</v>
      </c>
      <c r="C360" s="110" t="s">
        <v>42</v>
      </c>
      <c r="D360" s="147">
        <f t="shared" si="47"/>
        <v>18</v>
      </c>
      <c r="E360" s="149">
        <f t="shared" si="47"/>
        <v>11.15</v>
      </c>
      <c r="F360" s="149">
        <f t="shared" si="47"/>
        <v>6.8500000000000005</v>
      </c>
      <c r="G360" s="151">
        <f t="shared" si="47"/>
        <v>17</v>
      </c>
      <c r="H360" s="231" t="s">
        <v>42</v>
      </c>
      <c r="I360" s="201" t="s">
        <v>42</v>
      </c>
      <c r="J360" s="147">
        <f t="shared" si="48"/>
        <v>329.5</v>
      </c>
      <c r="K360" s="149">
        <f t="shared" si="48"/>
        <v>30</v>
      </c>
      <c r="L360" s="149">
        <f t="shared" si="48"/>
        <v>225</v>
      </c>
      <c r="M360" s="148">
        <f t="shared" si="48"/>
        <v>74.5</v>
      </c>
      <c r="N360" s="196">
        <f t="shared" si="48"/>
        <v>202.5</v>
      </c>
    </row>
    <row r="361" spans="1:14" ht="15.75" thickBot="1">
      <c r="A361" s="90"/>
      <c r="B361" s="59" t="s">
        <v>63</v>
      </c>
      <c r="C361" s="104" t="s">
        <v>42</v>
      </c>
      <c r="D361" s="147">
        <f t="shared" si="47"/>
        <v>0</v>
      </c>
      <c r="E361" s="149">
        <f t="shared" si="47"/>
        <v>0</v>
      </c>
      <c r="F361" s="149">
        <f t="shared" si="47"/>
        <v>0</v>
      </c>
      <c r="G361" s="151">
        <f t="shared" si="47"/>
        <v>0</v>
      </c>
      <c r="H361" s="181" t="s">
        <v>42</v>
      </c>
      <c r="I361" s="182" t="s">
        <v>42</v>
      </c>
      <c r="J361" s="147">
        <f t="shared" si="48"/>
        <v>0</v>
      </c>
      <c r="K361" s="149">
        <f t="shared" si="48"/>
        <v>0</v>
      </c>
      <c r="L361" s="149">
        <f t="shared" si="48"/>
        <v>0</v>
      </c>
      <c r="M361" s="148">
        <f t="shared" si="48"/>
        <v>0</v>
      </c>
      <c r="N361" s="198">
        <f t="shared" si="48"/>
        <v>0</v>
      </c>
    </row>
    <row r="362" spans="1:14" ht="15.75" thickBot="1">
      <c r="A362" s="61" t="s">
        <v>53</v>
      </c>
      <c r="B362" s="62" t="s">
        <v>100</v>
      </c>
      <c r="C362" s="111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184"/>
    </row>
    <row r="363" spans="1:14" ht="15.75" thickBot="1">
      <c r="A363" s="59">
        <v>1</v>
      </c>
      <c r="B363" s="59" t="s">
        <v>130</v>
      </c>
      <c r="C363" s="104" t="s">
        <v>42</v>
      </c>
      <c r="D363" s="180">
        <v>0.25</v>
      </c>
      <c r="E363" s="182">
        <v>0.25</v>
      </c>
      <c r="F363" s="182">
        <v>0</v>
      </c>
      <c r="G363" s="184">
        <v>0</v>
      </c>
      <c r="H363" s="196" t="s">
        <v>42</v>
      </c>
      <c r="I363" s="196" t="s">
        <v>42</v>
      </c>
      <c r="J363" s="180">
        <v>2</v>
      </c>
      <c r="K363" s="182">
        <v>2</v>
      </c>
      <c r="L363" s="182">
        <v>0</v>
      </c>
      <c r="M363" s="184">
        <v>0</v>
      </c>
      <c r="N363" s="196">
        <v>0</v>
      </c>
    </row>
    <row r="364" spans="1:14" ht="15.75" thickBot="1">
      <c r="A364" s="59">
        <v>2</v>
      </c>
      <c r="B364" s="59" t="s">
        <v>72</v>
      </c>
      <c r="C364" s="104" t="s">
        <v>42</v>
      </c>
      <c r="D364" s="180">
        <f>SUM(E364:G364)</f>
        <v>0.25</v>
      </c>
      <c r="E364" s="182">
        <v>0.25</v>
      </c>
      <c r="F364" s="182">
        <v>0</v>
      </c>
      <c r="G364" s="184">
        <v>0</v>
      </c>
      <c r="H364" s="196" t="s">
        <v>42</v>
      </c>
      <c r="I364" s="196" t="s">
        <v>42</v>
      </c>
      <c r="J364" s="180">
        <v>2</v>
      </c>
      <c r="K364" s="182">
        <v>2</v>
      </c>
      <c r="L364" s="182">
        <v>0</v>
      </c>
      <c r="M364" s="184">
        <v>0</v>
      </c>
      <c r="N364" s="196">
        <f>30*D364-30*(E364+F364)</f>
        <v>0</v>
      </c>
    </row>
    <row r="365" spans="1:14" ht="15.75" thickBot="1">
      <c r="A365" s="59">
        <v>3</v>
      </c>
      <c r="B365" s="59" t="s">
        <v>73</v>
      </c>
      <c r="C365" s="104" t="s">
        <v>42</v>
      </c>
      <c r="D365" s="180">
        <f>SUM(E365:G365)</f>
        <v>0.5</v>
      </c>
      <c r="E365" s="182">
        <v>0.5</v>
      </c>
      <c r="F365" s="182">
        <v>0</v>
      </c>
      <c r="G365" s="184">
        <v>0</v>
      </c>
      <c r="H365" s="196" t="s">
        <v>42</v>
      </c>
      <c r="I365" s="196" t="s">
        <v>42</v>
      </c>
      <c r="J365" s="180">
        <v>4</v>
      </c>
      <c r="K365" s="182">
        <v>4</v>
      </c>
      <c r="L365" s="182">
        <v>0</v>
      </c>
      <c r="M365" s="184">
        <v>0</v>
      </c>
      <c r="N365" s="196">
        <f>30*D365-30*(E365+F365)</f>
        <v>0</v>
      </c>
    </row>
    <row r="366" spans="1:14" ht="15.75" thickBot="1">
      <c r="A366" s="59">
        <v>4</v>
      </c>
      <c r="B366" s="59" t="s">
        <v>176</v>
      </c>
      <c r="C366" s="104" t="s">
        <v>42</v>
      </c>
      <c r="D366" s="180">
        <v>0.5</v>
      </c>
      <c r="E366" s="182">
        <v>0.5</v>
      </c>
      <c r="F366" s="182">
        <v>0</v>
      </c>
      <c r="G366" s="184">
        <v>0</v>
      </c>
      <c r="H366" s="196" t="s">
        <v>42</v>
      </c>
      <c r="I366" s="196" t="s">
        <v>42</v>
      </c>
      <c r="J366" s="180">
        <v>4</v>
      </c>
      <c r="K366" s="182">
        <v>4</v>
      </c>
      <c r="L366" s="182">
        <v>0</v>
      </c>
      <c r="M366" s="184">
        <v>0</v>
      </c>
      <c r="N366" s="196">
        <f>30*D366-30*(E366+F366)</f>
        <v>0</v>
      </c>
    </row>
    <row r="367" spans="1:14" ht="15.75" thickBot="1">
      <c r="A367" s="224" t="s">
        <v>56</v>
      </c>
      <c r="B367" s="59"/>
      <c r="C367" s="104" t="s">
        <v>42</v>
      </c>
      <c r="D367" s="180">
        <f>SUM(D315,D258:D261,D196,D128)</f>
        <v>14</v>
      </c>
      <c r="E367" s="182">
        <f>SUM(E315,E258:E261,E196,E128)</f>
        <v>8.05</v>
      </c>
      <c r="F367" s="182">
        <f>F128+F196+F258+F259+F315+F260+F261</f>
        <v>5.949999999999999</v>
      </c>
      <c r="G367" s="181">
        <f>SUM(G315,G258:G261,G196,G128)</f>
        <v>14</v>
      </c>
      <c r="H367" s="196" t="s">
        <v>42</v>
      </c>
      <c r="I367" s="196" t="s">
        <v>42</v>
      </c>
      <c r="J367" s="185">
        <f>SUM(J315,J258:J261,J196,J128)</f>
        <v>210</v>
      </c>
      <c r="K367" s="208">
        <f>SUM(K315,K258:K261,K196,K128)</f>
        <v>0</v>
      </c>
      <c r="L367" s="208">
        <f>SUM(L315,L258:L261,L196,L128)</f>
        <v>0</v>
      </c>
      <c r="M367" s="183">
        <f>SUM(M315,M258:M261,M196,M128)</f>
        <v>210</v>
      </c>
      <c r="N367" s="196">
        <f>SUM(N315,N258:N261,N196,N128)</f>
        <v>154</v>
      </c>
    </row>
    <row r="368" spans="1:14" ht="15">
      <c r="A368" s="22"/>
      <c r="B368" s="22"/>
      <c r="C368" s="4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5.75" thickBot="1">
      <c r="A369" s="23"/>
      <c r="B369" s="23"/>
      <c r="C369" s="4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5">
      <c r="A370" s="47" t="s">
        <v>30</v>
      </c>
      <c r="B370" s="39" t="s">
        <v>101</v>
      </c>
      <c r="C370" s="238"/>
      <c r="D370" s="363" t="s">
        <v>102</v>
      </c>
      <c r="E370" s="364"/>
      <c r="F370" s="363" t="s">
        <v>103</v>
      </c>
      <c r="G370" s="364"/>
      <c r="H370" s="44"/>
      <c r="I370" s="47" t="s">
        <v>43</v>
      </c>
      <c r="J370" s="48" t="s">
        <v>104</v>
      </c>
      <c r="K370" s="2"/>
      <c r="L370" s="2"/>
      <c r="M370" s="2"/>
      <c r="N370" s="46"/>
    </row>
    <row r="371" spans="1:14" ht="15">
      <c r="A371" s="31"/>
      <c r="B371" s="31" t="s">
        <v>105</v>
      </c>
      <c r="C371" s="239"/>
      <c r="D371" s="44" t="s">
        <v>3</v>
      </c>
      <c r="E371" s="30" t="s">
        <v>106</v>
      </c>
      <c r="F371" s="45" t="s">
        <v>3</v>
      </c>
      <c r="G371" s="50" t="s">
        <v>106</v>
      </c>
      <c r="H371" s="8"/>
      <c r="I371" s="9"/>
      <c r="J371" s="49" t="s">
        <v>107</v>
      </c>
      <c r="K371" s="8"/>
      <c r="L371" s="8"/>
      <c r="M371" s="8"/>
      <c r="N371" s="16" t="s">
        <v>106</v>
      </c>
    </row>
    <row r="372" spans="1:14" ht="15.75" thickBot="1">
      <c r="A372" s="35"/>
      <c r="B372" s="42" t="s">
        <v>108</v>
      </c>
      <c r="C372" s="240"/>
      <c r="D372" s="44"/>
      <c r="E372" s="19"/>
      <c r="F372" s="8"/>
      <c r="G372" s="19"/>
      <c r="H372" s="8"/>
      <c r="I372" s="9"/>
      <c r="J372" s="51" t="s">
        <v>109</v>
      </c>
      <c r="K372" s="8"/>
      <c r="L372" s="8"/>
      <c r="M372" s="8"/>
      <c r="N372" s="19"/>
    </row>
    <row r="373" spans="1:14" ht="15.75" thickBot="1">
      <c r="A373" s="69"/>
      <c r="B373" s="117" t="s">
        <v>110</v>
      </c>
      <c r="C373" s="134"/>
      <c r="D373" s="207">
        <f>D340</f>
        <v>300</v>
      </c>
      <c r="E373" s="183">
        <v>100</v>
      </c>
      <c r="F373" s="296">
        <f>SUM(J340,N340)</f>
        <v>8907</v>
      </c>
      <c r="G373" s="183">
        <v>100</v>
      </c>
      <c r="H373" s="102"/>
      <c r="I373" s="356" t="s">
        <v>111</v>
      </c>
      <c r="J373" s="357"/>
      <c r="K373" s="357"/>
      <c r="L373" s="357"/>
      <c r="M373" s="126"/>
      <c r="N373" s="41"/>
    </row>
    <row r="374" spans="1:14" ht="15">
      <c r="A374" s="93">
        <v>1</v>
      </c>
      <c r="B374" s="107" t="s">
        <v>112</v>
      </c>
      <c r="C374" s="230"/>
      <c r="D374" s="200">
        <f>E340</f>
        <v>182.50000000000003</v>
      </c>
      <c r="E374" s="233">
        <f>D374*100/D373</f>
        <v>60.83333333333334</v>
      </c>
      <c r="F374" s="200">
        <f>SUM(J340)</f>
        <v>5366.5</v>
      </c>
      <c r="G374" s="233">
        <f>F374*100/F373</f>
        <v>60.250364881553836</v>
      </c>
      <c r="H374" s="8"/>
      <c r="I374" s="89">
        <v>1</v>
      </c>
      <c r="J374" s="102" t="s">
        <v>113</v>
      </c>
      <c r="K374" s="102"/>
      <c r="L374" s="102"/>
      <c r="M374" s="102"/>
      <c r="N374" s="97">
        <v>74</v>
      </c>
    </row>
    <row r="375" spans="1:14" ht="15">
      <c r="A375" s="79"/>
      <c r="B375" s="118" t="s">
        <v>114</v>
      </c>
      <c r="C375" s="241"/>
      <c r="D375" s="167"/>
      <c r="E375" s="234"/>
      <c r="F375" s="167"/>
      <c r="G375" s="234"/>
      <c r="H375" s="8"/>
      <c r="I375" s="96">
        <v>2</v>
      </c>
      <c r="J375" s="102" t="s">
        <v>115</v>
      </c>
      <c r="K375" s="102"/>
      <c r="L375" s="102"/>
      <c r="M375" s="102"/>
      <c r="N375" s="97">
        <v>26</v>
      </c>
    </row>
    <row r="376" spans="1:14" ht="15">
      <c r="A376" s="75">
        <v>2</v>
      </c>
      <c r="B376" s="115" t="s">
        <v>116</v>
      </c>
      <c r="C376" s="242"/>
      <c r="D376" s="168">
        <f>D347</f>
        <v>85.5</v>
      </c>
      <c r="E376" s="233">
        <f>D376*100/D373</f>
        <v>28.5</v>
      </c>
      <c r="F376" s="297">
        <f>SUM(J347,N347)</f>
        <v>2563</v>
      </c>
      <c r="G376" s="233">
        <f>F376*100/F373</f>
        <v>28.775120691590885</v>
      </c>
      <c r="H376" s="8"/>
      <c r="I376" s="96"/>
      <c r="J376" s="102"/>
      <c r="K376" s="102"/>
      <c r="L376" s="102"/>
      <c r="M376" s="102"/>
      <c r="N376" s="97"/>
    </row>
    <row r="377" spans="1:14" ht="15">
      <c r="A377" s="83">
        <v>3</v>
      </c>
      <c r="B377" s="116" t="s">
        <v>117</v>
      </c>
      <c r="C377" s="243"/>
      <c r="D377" s="210">
        <f>SUM(G352,G356,G360,G348,G344,G367)</f>
        <v>33</v>
      </c>
      <c r="E377" s="235">
        <f>D377*100/D373</f>
        <v>11</v>
      </c>
      <c r="F377" s="210">
        <f>SUM(J360,N360,J344,N344,J367,N367)</f>
        <v>956</v>
      </c>
      <c r="G377" s="235">
        <f>F377*100/F373</f>
        <v>10.733131245088133</v>
      </c>
      <c r="H377" s="8"/>
      <c r="I377" s="96"/>
      <c r="J377" s="350"/>
      <c r="K377" s="351"/>
      <c r="L377" s="351"/>
      <c r="M377" s="114"/>
      <c r="N377" s="97"/>
    </row>
    <row r="378" spans="1:14" ht="15">
      <c r="A378" s="79"/>
      <c r="B378" s="118" t="s">
        <v>118</v>
      </c>
      <c r="C378" s="241"/>
      <c r="D378" s="167"/>
      <c r="E378" s="234"/>
      <c r="F378" s="167"/>
      <c r="G378" s="234"/>
      <c r="H378" s="8"/>
      <c r="I378" s="96"/>
      <c r="J378" s="350"/>
      <c r="K378" s="351"/>
      <c r="L378" s="351"/>
      <c r="M378" s="114"/>
      <c r="N378" s="97"/>
    </row>
    <row r="379" spans="1:14" ht="15">
      <c r="A379" s="83">
        <v>4</v>
      </c>
      <c r="B379" s="116" t="s">
        <v>119</v>
      </c>
      <c r="C379" s="243"/>
      <c r="D379" s="210">
        <f>D343+D363+D364+D365+D366</f>
        <v>15.5</v>
      </c>
      <c r="E379" s="233">
        <f>D379*100/D373</f>
        <v>5.166666666666667</v>
      </c>
      <c r="F379" s="298">
        <f>SUM(J363:J366,J343,N343)</f>
        <v>432</v>
      </c>
      <c r="G379" s="233">
        <f>F379*100/F373</f>
        <v>4.8501178848097</v>
      </c>
      <c r="H379" s="8"/>
      <c r="I379" s="96"/>
      <c r="J379" s="350"/>
      <c r="K379" s="351"/>
      <c r="L379" s="351"/>
      <c r="M379" s="114"/>
      <c r="N379" s="97"/>
    </row>
    <row r="380" spans="1:14" ht="15">
      <c r="A380" s="79"/>
      <c r="B380" s="118" t="s">
        <v>120</v>
      </c>
      <c r="C380" s="241"/>
      <c r="D380" s="167"/>
      <c r="E380" s="234"/>
      <c r="F380" s="167"/>
      <c r="G380" s="234"/>
      <c r="H380" s="8"/>
      <c r="I380" s="96"/>
      <c r="J380" s="350"/>
      <c r="K380" s="351"/>
      <c r="L380" s="351"/>
      <c r="M380" s="114"/>
      <c r="N380" s="97"/>
    </row>
    <row r="381" spans="1:14" ht="15">
      <c r="A381" s="75">
        <v>5</v>
      </c>
      <c r="B381" s="115" t="s">
        <v>121</v>
      </c>
      <c r="C381" s="242"/>
      <c r="D381" s="168">
        <f>SUM(D367,D357,D353,D345,D361,D349)</f>
        <v>92</v>
      </c>
      <c r="E381" s="233">
        <f>D381*100/D373</f>
        <v>30.666666666666668</v>
      </c>
      <c r="F381" s="144">
        <f>SUM(J367,N367,J357,N357,J353,N353,N345,J345)</f>
        <v>2704</v>
      </c>
      <c r="G381" s="233">
        <f>F381*100/F373</f>
        <v>30.35814527899405</v>
      </c>
      <c r="H381" s="8"/>
      <c r="I381" s="96"/>
      <c r="J381" s="350"/>
      <c r="K381" s="351"/>
      <c r="L381" s="351"/>
      <c r="M381" s="114"/>
      <c r="N381" s="97"/>
    </row>
    <row r="382" spans="1:14" ht="15">
      <c r="A382" s="120">
        <v>6</v>
      </c>
      <c r="B382" s="115" t="s">
        <v>122</v>
      </c>
      <c r="C382" s="242"/>
      <c r="D382" s="168">
        <f>D367</f>
        <v>14</v>
      </c>
      <c r="E382" s="236">
        <f>D382*100/D373</f>
        <v>4.666666666666667</v>
      </c>
      <c r="F382" s="168">
        <f>SUM(J367,N367)</f>
        <v>364</v>
      </c>
      <c r="G382" s="236">
        <f>F382*100/F373</f>
        <v>4.086673402941507</v>
      </c>
      <c r="H382" s="22"/>
      <c r="I382" s="80"/>
      <c r="J382" s="352"/>
      <c r="K382" s="353"/>
      <c r="L382" s="353"/>
      <c r="M382" s="119"/>
      <c r="N382" s="87"/>
    </row>
    <row r="383" spans="1:14" ht="15.75" thickBot="1">
      <c r="A383" s="121">
        <v>7</v>
      </c>
      <c r="B383" s="122" t="s">
        <v>123</v>
      </c>
      <c r="C383" s="133"/>
      <c r="D383" s="206">
        <v>2</v>
      </c>
      <c r="E383" s="237">
        <f>D383*100/D373</f>
        <v>0.6666666666666666</v>
      </c>
      <c r="F383" s="206">
        <v>52</v>
      </c>
      <c r="G383" s="237">
        <f>F383*100/F373</f>
        <v>0.5838104861345009</v>
      </c>
      <c r="H383" s="22"/>
      <c r="I383" s="354" t="s">
        <v>124</v>
      </c>
      <c r="J383" s="355"/>
      <c r="K383" s="355"/>
      <c r="L383" s="355"/>
      <c r="M383" s="129"/>
      <c r="N383" s="123">
        <f>SUM(N374:N375)</f>
        <v>100</v>
      </c>
    </row>
    <row r="384" spans="1:14" ht="15">
      <c r="A384" s="34"/>
      <c r="B384" s="22"/>
      <c r="C384" s="22"/>
      <c r="D384" s="22"/>
      <c r="E384" s="22"/>
      <c r="F384" s="22"/>
      <c r="G384" s="22"/>
      <c r="H384" s="22"/>
      <c r="I384" s="106"/>
      <c r="J384" s="106"/>
      <c r="K384" s="106"/>
      <c r="L384" s="106"/>
      <c r="M384" s="106"/>
      <c r="N384" s="106"/>
    </row>
    <row r="385" spans="1:14" ht="15">
      <c r="A385" s="22"/>
      <c r="B385" s="349" t="s">
        <v>125</v>
      </c>
      <c r="C385" s="349"/>
      <c r="D385" s="349"/>
      <c r="E385" s="349"/>
      <c r="F385" s="349"/>
      <c r="G385" s="349"/>
      <c r="H385" s="22"/>
      <c r="I385" s="22"/>
      <c r="J385" s="22"/>
      <c r="K385" s="22"/>
      <c r="L385" s="22"/>
      <c r="M385" s="22"/>
      <c r="N385" s="22"/>
    </row>
    <row r="386" spans="1:14" ht="15">
      <c r="A386" s="22"/>
      <c r="B386" s="349"/>
      <c r="C386" s="349"/>
      <c r="D386" s="349"/>
      <c r="E386" s="349"/>
      <c r="F386" s="349"/>
      <c r="G386" s="349"/>
      <c r="H386" s="22"/>
      <c r="I386" s="22"/>
      <c r="J386" s="22"/>
      <c r="K386" s="22"/>
      <c r="L386" s="22"/>
      <c r="M386" s="22"/>
      <c r="N386" s="22"/>
    </row>
    <row r="387" spans="1:14" ht="15">
      <c r="A387" s="22"/>
      <c r="B387" s="349"/>
      <c r="C387" s="349"/>
      <c r="D387" s="349"/>
      <c r="E387" s="349"/>
      <c r="F387" s="349"/>
      <c r="G387" s="349"/>
      <c r="H387" s="22"/>
      <c r="I387" s="22"/>
      <c r="J387" s="22"/>
      <c r="K387" s="22"/>
      <c r="L387" s="22"/>
      <c r="M387" s="22"/>
      <c r="N387" s="22"/>
    </row>
  </sheetData>
  <sheetProtection/>
  <mergeCells count="44">
    <mergeCell ref="A61:B61"/>
    <mergeCell ref="A2:N2"/>
    <mergeCell ref="A3:N3"/>
    <mergeCell ref="D14:F14"/>
    <mergeCell ref="K15:L15"/>
    <mergeCell ref="J14:M14"/>
    <mergeCell ref="N14:N20"/>
    <mergeCell ref="A62:B62"/>
    <mergeCell ref="A64:B64"/>
    <mergeCell ref="D71:F71"/>
    <mergeCell ref="D140:F140"/>
    <mergeCell ref="A130:B130"/>
    <mergeCell ref="A131:B131"/>
    <mergeCell ref="A133:B133"/>
    <mergeCell ref="K141:L141"/>
    <mergeCell ref="J71:M71"/>
    <mergeCell ref="N71:N77"/>
    <mergeCell ref="J140:M140"/>
    <mergeCell ref="N140:N146"/>
    <mergeCell ref="K72:L72"/>
    <mergeCell ref="N208:N214"/>
    <mergeCell ref="J273:M273"/>
    <mergeCell ref="N273:N279"/>
    <mergeCell ref="K209:L209"/>
    <mergeCell ref="D208:F208"/>
    <mergeCell ref="D273:F273"/>
    <mergeCell ref="K274:L274"/>
    <mergeCell ref="J208:M208"/>
    <mergeCell ref="B332:E332"/>
    <mergeCell ref="D333:F333"/>
    <mergeCell ref="K334:L334"/>
    <mergeCell ref="D370:E370"/>
    <mergeCell ref="F370:G370"/>
    <mergeCell ref="J333:M333"/>
    <mergeCell ref="N333:N339"/>
    <mergeCell ref="B385:G387"/>
    <mergeCell ref="J378:L378"/>
    <mergeCell ref="J379:L379"/>
    <mergeCell ref="J380:L380"/>
    <mergeCell ref="J381:L381"/>
    <mergeCell ref="J382:L382"/>
    <mergeCell ref="I383:L383"/>
    <mergeCell ref="J377:L377"/>
    <mergeCell ref="I373:L37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  <rowBreaks count="9" manualBreakCount="9">
    <brk id="36" max="255" man="1"/>
    <brk id="69" max="255" man="1"/>
    <brk id="138" max="255" man="1"/>
    <brk id="205" max="255" man="1"/>
    <brk id="247" max="255" man="1"/>
    <brk id="270" max="255" man="1"/>
    <brk id="312" max="255" man="1"/>
    <brk id="330" max="255" man="1"/>
    <brk id="3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2016-05-05T06:02:01Z</dcterms:modified>
  <cp:category/>
  <cp:version/>
  <cp:contentType/>
  <cp:contentStatus/>
</cp:coreProperties>
</file>